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6380" windowHeight="7830" tabRatio="927" firstSheet="2" activeTab="8"/>
  </bookViews>
  <sheets>
    <sheet name="приложение 5" sheetId="1" r:id="rId1"/>
    <sheet name="приложение 6.1" sheetId="2" r:id="rId2"/>
    <sheet name="приложение 6.2" sheetId="3" r:id="rId3"/>
    <sheet name="приложение 6.3" sheetId="4" r:id="rId4"/>
    <sheet name="приложение 7.1" sheetId="5" r:id="rId5"/>
    <sheet name="приложение 7.2" sheetId="6" r:id="rId6"/>
    <sheet name="приложение 8" sheetId="7" r:id="rId7"/>
    <sheet name="приложение 9" sheetId="8" r:id="rId8"/>
    <sheet name="приложение 12" sheetId="9" r:id="rId9"/>
  </sheets>
  <externalReferences>
    <externalReference r:id="rId12"/>
  </externalReferences>
  <definedNames>
    <definedName name="Excel_BuiltIn_Print_Area_2">NA()</definedName>
    <definedName name="Excel_BuiltIn_Print_Area_7" localSheetId="0">NA()</definedName>
    <definedName name="Excel_BuiltIn_Print_Area_7" localSheetId="4">#REF!</definedName>
    <definedName name="Excel_BuiltIn_Print_Area_7" localSheetId="5">#REF!</definedName>
    <definedName name="Excel_BuiltIn_Print_Area_7" localSheetId="6">#REF!</definedName>
    <definedName name="Excel_BuiltIn_Print_Area_7" localSheetId="7">#REF!</definedName>
    <definedName name="Excel_BuiltIn_Print_Area_7">#REF!</definedName>
    <definedName name="Excel_BuiltIn_Print_Area_8">"$#ССЫЛ!.$A$1:$V$23"</definedName>
    <definedName name="_xlnm.Print_Titles" localSheetId="0">'приложение 5'!$10:$12</definedName>
    <definedName name="_xlnm.Print_Titles" localSheetId="1">'приложение 6.1'!$11:$13</definedName>
    <definedName name="_xlnm.Print_Area" localSheetId="1">'приложение 6.1'!$A$1:$M$548</definedName>
    <definedName name="_xlnm.Print_Area" localSheetId="2">'приложение 6.2'!$A$1:$E$50</definedName>
    <definedName name="_xlnm.Print_Area" localSheetId="3">'приложение 6.3'!$A$1:$F$43</definedName>
    <definedName name="_xlnm.Print_Area" localSheetId="6">'приложение 8'!$A$1:$M$52</definedName>
  </definedNames>
  <calcPr fullCalcOnLoad="1"/>
</workbook>
</file>

<file path=xl/sharedStrings.xml><?xml version="1.0" encoding="utf-8"?>
<sst xmlns="http://schemas.openxmlformats.org/spreadsheetml/2006/main" count="4249" uniqueCount="946">
  <si>
    <t>СИП 2  3х50+1х54,6+1х16</t>
  </si>
  <si>
    <t>СИП 2 3х50+1х54,6+1х16 СИП 2 3х70+1х70+1х16</t>
  </si>
  <si>
    <t>СИП 2  3х35+1х54,6+1х16; СИП 2 3х50+1х54,6+1х16 СИП 2 3х70+1х70+1х16</t>
  </si>
  <si>
    <t/>
  </si>
  <si>
    <t>АСБ-10 -120</t>
  </si>
  <si>
    <t>СИП 2 3х50+1х54,6+1х25; СИП 2 3х70+1х70+1х25</t>
  </si>
  <si>
    <t>СИП 2 3х70+1х54,6+1х16; 3х35+1х54,6+1х16</t>
  </si>
  <si>
    <t>СИП 2 3х50+1х54,6+1х16; 3х35+1х54,6+1х16</t>
  </si>
  <si>
    <t>ж/б СВ-110, СВ-95</t>
  </si>
  <si>
    <t>СИП 2 3х35+1х54,6+1х25</t>
  </si>
  <si>
    <t>СИП 2 3х35+1х54,6+1х16; 3х70+1х70+1х16</t>
  </si>
  <si>
    <t>АСБ-10 3х120</t>
  </si>
  <si>
    <t>АСБ-10 3х150</t>
  </si>
  <si>
    <t>АСБ-10 3х95</t>
  </si>
  <si>
    <t>АСБ 4х95</t>
  </si>
  <si>
    <t>1,2,3</t>
  </si>
  <si>
    <t>СИП 3  1Х50</t>
  </si>
  <si>
    <t>ж/б СВ-95; СВ-110</t>
  </si>
  <si>
    <t>СИП 2 3х50+54,6+1х25</t>
  </si>
  <si>
    <t>СИП 2 3х50+54,6+1х16</t>
  </si>
  <si>
    <t>СИП 2 3х35+54,6+1х16; СИП 2 3х50+54,6+1х16</t>
  </si>
  <si>
    <t>СИП 2 3х50+1х54,6; СИП 2 3х70+1х70</t>
  </si>
  <si>
    <t>АСБ 4х95; АСБл 3х95</t>
  </si>
  <si>
    <t>АСБ-1 4х50</t>
  </si>
  <si>
    <t>2,3,4</t>
  </si>
  <si>
    <t>1,2,3,4</t>
  </si>
  <si>
    <t>Жилой дом пер.Речной-наб.Дубровинского,46</t>
  </si>
  <si>
    <t>Жилой дом бул.Молодежи, 1   поз.6, Карачевское шос., 98  поз.1</t>
  </si>
  <si>
    <t>Жилой дом, бул.Молодежи, 11. 17 поз.31,32</t>
  </si>
  <si>
    <t>Жилой дом, ул.Горького, 47 корп.1</t>
  </si>
  <si>
    <t>Хореографическая школа, ул. 60лет Октября, 11а</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</si>
  <si>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</si>
  <si>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</si>
  <si>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</si>
  <si>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</si>
  <si>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</si>
  <si>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</si>
  <si>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</si>
  <si>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</si>
  <si>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</si>
  <si>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</si>
  <si>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</si>
  <si>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</si>
  <si>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</si>
  <si>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</si>
  <si>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</si>
  <si>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</si>
  <si>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</si>
  <si>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</si>
  <si>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</si>
  <si>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</si>
  <si>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</si>
  <si>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</si>
  <si>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</si>
  <si>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</si>
  <si>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</si>
  <si>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</si>
  <si>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</si>
  <si>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</si>
  <si>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</si>
  <si>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</si>
  <si>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</si>
  <si>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</si>
  <si>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</si>
  <si>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</si>
  <si>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</si>
  <si>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</si>
  <si>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</si>
  <si>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</si>
  <si>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</si>
  <si>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</si>
  <si>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</si>
  <si>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</si>
  <si>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</si>
  <si>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</si>
  <si>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</si>
  <si>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</si>
  <si>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</si>
  <si>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</si>
  <si>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</si>
  <si>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</si>
  <si>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</si>
  <si>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</si>
  <si>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</si>
  <si>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</si>
  <si>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Монтаж ВЛИ-0,4 кВ от ТП-024 п.Кромы</t>
  </si>
  <si>
    <t>Монтаж ВЛИ-0,4 кВ от ТП-172 г.Ливны</t>
  </si>
  <si>
    <t>КЛ-0,4 кВ от ТП-150 г.Ливны</t>
  </si>
  <si>
    <t>Монтаж ГКТП-019 п.Глазуновка</t>
  </si>
  <si>
    <t>Монтаж ВЛЗ-10 кВ от опоры №101 ПС Ловчиково п.Глазуновка</t>
  </si>
  <si>
    <t>Монтаж ВЛИ-0,4 кВ от ТП-019 п.Глазуновка</t>
  </si>
  <si>
    <t>Монтаж КТПН-052 п.Змиевка</t>
  </si>
  <si>
    <t>Монтаж ВЛЗ-10 кВ от опоры №9/11 п.Змиевка</t>
  </si>
  <si>
    <t>Монтаж ВЛИ-0,4 кВ от ТП-052 п.Змиевка</t>
  </si>
  <si>
    <t>Монтаж ВЛИ-0,4 кВ от ТП-080</t>
  </si>
  <si>
    <t>Монтаж ВЛИ-0,4 кВ от ТП-616</t>
  </si>
  <si>
    <t>Монтаж АСКУЭ в ТП-362 (школа)</t>
  </si>
  <si>
    <t>КЛ-0,4 кВ от ТП-362 (школа)</t>
  </si>
  <si>
    <t>Монтаж ЩО-70 и трансформаторов в ТП-813</t>
  </si>
  <si>
    <t>Монтаж ЛЭП-0,4 кВ от ТП-823</t>
  </si>
  <si>
    <t>КЛ-0,4 кВ от ТП-069</t>
  </si>
  <si>
    <t xml:space="preserve">КЛ-0,4 кВ от ТП-570 </t>
  </si>
  <si>
    <t>Монтаж КТП-180 г.Ливны</t>
  </si>
  <si>
    <t>Отпаечная ВЛ-6 кВ от ПС "Пушкарская", г.Ливны</t>
  </si>
  <si>
    <t>Монтаж ВЛИ-0,4 кВ от КТП-180, г.Ливны</t>
  </si>
  <si>
    <t>Монтаж ВЛИ-0,4 кВ от ТП-552</t>
  </si>
  <si>
    <t>Монтаж ВЛИ-0,4 кВ от ТП-739</t>
  </si>
  <si>
    <t>Монтаж ВЛИ-0,4 кВ от ТП-409</t>
  </si>
  <si>
    <t>Монтаж ВЛИ-0,4 кВ от ТП-003, г.Болхов</t>
  </si>
  <si>
    <t>Монтаж ВЛИ-0,4 кВ от ТП-650</t>
  </si>
  <si>
    <t>Монтаж ВЛИ-0,4 кВ от ТП-816</t>
  </si>
  <si>
    <t>Монтаж ВЛИ-0,4 кВ от ТП-817</t>
  </si>
  <si>
    <t>Монтаж ВЛИ-0,4 кВ от ТП-025 г.Болхов</t>
  </si>
  <si>
    <t>Монтаж ВЛИ-0,4 кВ от ТП-091</t>
  </si>
  <si>
    <t>Монтаж ВЛИ-0,4 кВ от ТП-143</t>
  </si>
  <si>
    <t>Монтаж ВЛИ-0,4 кВ от ТП-378</t>
  </si>
  <si>
    <t>Монтаж ВЛИ-0,4 кВ от ТП-061</t>
  </si>
  <si>
    <t>Монтаж ВЛИ-0,4 кВ от ТП-309</t>
  </si>
  <si>
    <t>Монтаж ЩО-70 в РП-30</t>
  </si>
  <si>
    <t>ВЛИ-0,4 кВ от ТП-011 п.Змиевка</t>
  </si>
  <si>
    <t>ВЛИ-0,4 кВ от ТП-009 п.Змиевка</t>
  </si>
  <si>
    <t>Монтаж ЩО-70 в ТП-006, п.Кромы</t>
  </si>
  <si>
    <t>Монтаж АСКУЭ в ТП-006 п.Кромы</t>
  </si>
  <si>
    <t>КЛ-0,4 кВ от ТП-006 п.Кромы (тамогроф)</t>
  </si>
  <si>
    <t>КЛ-0,4 кВ от ТП-006 п.Кромы (вентиляция)</t>
  </si>
  <si>
    <t>Монтаж ВЛИ-0,4 кВ от ТП-737</t>
  </si>
  <si>
    <t>Монтаж ВЛИ-0,4 кВ от ТП-677</t>
  </si>
  <si>
    <t>Монтаж ВЛИ-0,4 кВ от ТП-005 п.Кромы</t>
  </si>
  <si>
    <t>Монтаж ВЛИ-0,4 кВ от ТП-008, г.Дмитровск</t>
  </si>
  <si>
    <t>Монтаж ВЛИ-0,4 кВ от ТП-017, п.Глазуновка</t>
  </si>
  <si>
    <t>Монтаж ВЛИ-0,4 кВ от ТП-018, г.Малоархангельск</t>
  </si>
  <si>
    <t>Монтаж ВЛИ-0,4 кВ от ТП-003, п.Нарышкино</t>
  </si>
  <si>
    <t>Монтаж ВЛИ-0,4 кВ от ТП-010, п.Хотынец</t>
  </si>
  <si>
    <t>КЛ-0,4 кВ от ТП-353</t>
  </si>
  <si>
    <t>КЛ-0,4 кВ от ТП-033</t>
  </si>
  <si>
    <t>Монтаж оборудование в ТП-811</t>
  </si>
  <si>
    <t>Монтаж ВЛИ-0,4 кВ от ТП-673</t>
  </si>
  <si>
    <t>Монтаж ВЛИ-0,4 кВ от ТП-457</t>
  </si>
  <si>
    <t>КЛ-0,4 кВ от ТП-144 г.Ливны</t>
  </si>
  <si>
    <t>Монтаж ВЛИ-0,4 кВ от ТП-001, п.Долгое</t>
  </si>
  <si>
    <t>Монтаж ВЛИ-0,4 кВ от ТП-138, г.Ливны</t>
  </si>
  <si>
    <t>103</t>
  </si>
  <si>
    <t>104</t>
  </si>
  <si>
    <t>105</t>
  </si>
  <si>
    <t>Отчет об исполнении инвестиционной программы, млн. рублей без НДС
за 2013 года</t>
  </si>
  <si>
    <t>1,200    1,260</t>
  </si>
  <si>
    <t>АСБ-10   АСБ-1</t>
  </si>
  <si>
    <t>0,628    1,060</t>
  </si>
  <si>
    <t>Жилой дои, пер.Кинопрокатный, 1 - ул.Колпакчи, 29</t>
  </si>
  <si>
    <t>АСБ-1   АПвЭП</t>
  </si>
  <si>
    <t>0,660   1,300</t>
  </si>
  <si>
    <t>ТМГ-1000  2 шт.</t>
  </si>
  <si>
    <t>ТМГ-630 2 шт.</t>
  </si>
  <si>
    <t>0,380  0,140</t>
  </si>
  <si>
    <t>0,410  1,180</t>
  </si>
  <si>
    <t>СВ 95      СВ 110</t>
  </si>
  <si>
    <t>СВ 95         СВ 110</t>
  </si>
  <si>
    <t>0,240     0,030</t>
  </si>
  <si>
    <t>0,198     0,025</t>
  </si>
  <si>
    <t>АВБбШв</t>
  </si>
  <si>
    <t>ТМГ-160  1 шт.</t>
  </si>
  <si>
    <t>0,410     0,054</t>
  </si>
  <si>
    <t>СВ 95   СВ 110</t>
  </si>
  <si>
    <t>СИП 2         СИП 4</t>
  </si>
  <si>
    <t>0,340    0,018</t>
  </si>
  <si>
    <t>0,120   0,025</t>
  </si>
  <si>
    <t>0,240   0,152</t>
  </si>
  <si>
    <t>ТМГ-630   2 шт.</t>
  </si>
  <si>
    <t>ТМГ-160 1 шт.</t>
  </si>
  <si>
    <t>СИП 2    СИП 4</t>
  </si>
  <si>
    <t>0,080   0,018</t>
  </si>
  <si>
    <t>0,226    0,045</t>
  </si>
  <si>
    <t xml:space="preserve">СИП 2  </t>
  </si>
  <si>
    <t>0,051     0,025</t>
  </si>
  <si>
    <t>0,080     0,025</t>
  </si>
  <si>
    <t>0,092    0,017</t>
  </si>
  <si>
    <t>0,085    0,006</t>
  </si>
  <si>
    <t>0,082    0,025</t>
  </si>
  <si>
    <t>0,300    0,02</t>
  </si>
  <si>
    <t>0,975    0,032</t>
  </si>
  <si>
    <t xml:space="preserve">СВ 95  </t>
  </si>
  <si>
    <t>0,165    0,110</t>
  </si>
  <si>
    <t>0,250    0,125</t>
  </si>
  <si>
    <t>СВ 95       СВ 110</t>
  </si>
  <si>
    <t>0,280    0,025</t>
  </si>
  <si>
    <t>0,242    0,025</t>
  </si>
  <si>
    <t>0,300    0,050</t>
  </si>
  <si>
    <t>0,600    0,025</t>
  </si>
  <si>
    <t>0,870    0,015</t>
  </si>
  <si>
    <t>0,400    0,041</t>
  </si>
  <si>
    <t>0,140    0,021</t>
  </si>
  <si>
    <t>0,376    0,05</t>
  </si>
  <si>
    <t>Отчет о вводах/выводах объектов   за 2013 года</t>
  </si>
  <si>
    <t xml:space="preserve">по финансово-экономическим вопрсам    </t>
  </si>
  <si>
    <t xml:space="preserve">Заместитель генерального директора </t>
  </si>
  <si>
    <t>Э.Н. Екимова</t>
  </si>
  <si>
    <t xml:space="preserve">                                                                              «___»________ 2014 года</t>
  </si>
  <si>
    <t>по финансово-экономичкским вопросам</t>
  </si>
  <si>
    <t>Финансовые показатели за отчетный период [2013 год]</t>
  </si>
  <si>
    <t>30/5</t>
  </si>
  <si>
    <t xml:space="preserve">по финансово-экономичкским вопросам   </t>
  </si>
  <si>
    <t xml:space="preserve">Заместитель генерального директора                                           </t>
  </si>
  <si>
    <t xml:space="preserve">Заместитель генерального директора                                                      </t>
  </si>
  <si>
    <t xml:space="preserve">  Э.Н.Екимова</t>
  </si>
  <si>
    <t>Изменение стоимости материалов</t>
  </si>
  <si>
    <t>Увеличение стоимости материалов</t>
  </si>
  <si>
    <t>Умешьшение стоимости рвбот</t>
  </si>
  <si>
    <t>Увеличение стоимости спецоборудования</t>
  </si>
  <si>
    <t>Отчет об исполнении инвестиционной программы за 2013 год, млн. рублей без  НДС
(представляется ежегодно)</t>
  </si>
  <si>
    <t>Главный инженер                                                                             В.А. Тимохин</t>
  </si>
  <si>
    <t>Реконструкция сетей внешнего электроснабжения для перераспределения существующих нагрузок, оптимизации потерь и улучшения качества электроэнергии</t>
  </si>
  <si>
    <t xml:space="preserve">Строительство  КЛ 0,4 кВ, реконструкция оборудования ТП по ул. Металлургов-Московское шоссе для перераспределения существующих нагрузок, оптимизации потерь и улучшения качества электроэнергии </t>
  </si>
  <si>
    <t>Строительство  КЛ 0,4 кВ по ул. Грузовой для перераспределения существующих нагрузок, оптимизации потерь и улучшения качества электроэнергии</t>
  </si>
  <si>
    <t>Строительство объектов электросетевого хозяйства для осуществления технологических присоединений (Всего)</t>
  </si>
  <si>
    <t>2.1.2.1</t>
  </si>
  <si>
    <t>Энергосбережение и повышение энергетической эффективности (Итого)</t>
  </si>
  <si>
    <t>Монтаж АСКУЭ в РП--05</t>
  </si>
  <si>
    <t>Обращение Заявителя</t>
  </si>
  <si>
    <t>Монтаж ПКУ на  ВЛ-6 кВ фидер №313 пс "Узловая"</t>
  </si>
  <si>
    <t>Монтаж ВА, кабел.перемычки  в ТП-831</t>
  </si>
  <si>
    <t>2.1.2.2</t>
  </si>
  <si>
    <t>Прочее новое строительство по технологическому присоединению (Итого)</t>
  </si>
  <si>
    <t>1</t>
  </si>
  <si>
    <t>Жилой дом, ул.Раздольная (ООО Стиль)</t>
  </si>
  <si>
    <t>Плата по индивидуальному проекту</t>
  </si>
  <si>
    <t>в том числе</t>
  </si>
  <si>
    <t>ПС</t>
  </si>
  <si>
    <t>КЛ</t>
  </si>
  <si>
    <t>ВЛ</t>
  </si>
  <si>
    <t>2</t>
  </si>
  <si>
    <t>3</t>
  </si>
  <si>
    <t>4</t>
  </si>
  <si>
    <t>Жилой дом, ул.Раздольная, 76, корпус 2</t>
  </si>
  <si>
    <t>5</t>
  </si>
  <si>
    <t>Жилой дом, ул.Осипенко, 2</t>
  </si>
  <si>
    <t>6</t>
  </si>
  <si>
    <t>7</t>
  </si>
  <si>
    <t>Монтаж ВЛИ-0,4 кв от ТП-011, п.Покровское</t>
  </si>
  <si>
    <t>8</t>
  </si>
  <si>
    <t>Монтаж ВЛИ-0,4 кВ от ТП-Сигнал, п.Глазуновка</t>
  </si>
  <si>
    <t>9</t>
  </si>
  <si>
    <t xml:space="preserve">Монтаж ВЛЗ-10 кВ от опры №31 ПС "Покровская", п.Покровское </t>
  </si>
  <si>
    <t>10</t>
  </si>
  <si>
    <t>Монтаж ВЛИ-0,4 кВ от ТП-050, п.Змиевка</t>
  </si>
  <si>
    <t>11</t>
  </si>
  <si>
    <t>Монтаж ВЛИ-0,4 кВ от Т-011, п.Змиевка</t>
  </si>
  <si>
    <t>12</t>
  </si>
  <si>
    <t>Монтаж ВЛИ-0,4 кВ от ТП-106</t>
  </si>
  <si>
    <t>13</t>
  </si>
  <si>
    <t>Монтаж 2КЛ-0,4 кВ от ТП-831</t>
  </si>
  <si>
    <t>14</t>
  </si>
  <si>
    <t>Монтаж ВЛ-0,4 кВ от ТП-021, п.Залегощь</t>
  </si>
  <si>
    <t>15</t>
  </si>
  <si>
    <t>Монтаж ВЛИ-0,4 кВ от РП-005</t>
  </si>
  <si>
    <t>16</t>
  </si>
  <si>
    <t>Монтаж ВЛИ-0,4 кВ от ТП-418</t>
  </si>
  <si>
    <t>17</t>
  </si>
  <si>
    <t>КЛ-0,4 кВ от ТП-436, АЗС</t>
  </si>
  <si>
    <t>18</t>
  </si>
  <si>
    <t>Монтаж ВЛИ-0,4 кВ от ТП-009, п.Змиевка</t>
  </si>
  <si>
    <t>19</t>
  </si>
  <si>
    <t>Монтаж ВЛИ-0,4 кВ от ТП-135, г.Ливны</t>
  </si>
  <si>
    <t>20</t>
  </si>
  <si>
    <t>Монтаж ВЛИ-0,4 кВ от ТП-118, п.Ямской Выгон</t>
  </si>
  <si>
    <t>21</t>
  </si>
  <si>
    <t>22</t>
  </si>
  <si>
    <t>23</t>
  </si>
  <si>
    <t>Главный инженер                                                                                В.А. Тимохин</t>
  </si>
  <si>
    <t>Приложение  № 7.2</t>
  </si>
  <si>
    <t>Плановый объем финансирования, млн. руб.*</t>
  </si>
  <si>
    <t>Фактически профинансировано, млн. руб.</t>
  </si>
  <si>
    <t>Оклонение фактической стоимости работ от плановой стоимости, млн. руб.</t>
  </si>
  <si>
    <t>Фактически освоено (закрыто актами выполненных работ), млн. руб.</t>
  </si>
  <si>
    <t>СВ-110</t>
  </si>
  <si>
    <t>АСБ-10</t>
  </si>
  <si>
    <t>АСБ-1</t>
  </si>
  <si>
    <t>СВ 95</t>
  </si>
  <si>
    <t>СИП 2   СИП 4</t>
  </si>
  <si>
    <t>0,230    0,075</t>
  </si>
  <si>
    <t>0,270    0,025</t>
  </si>
  <si>
    <t>СИП 3</t>
  </si>
  <si>
    <t>СВ-95</t>
  </si>
  <si>
    <t>СИП 2</t>
  </si>
  <si>
    <t>0,820     0,100</t>
  </si>
  <si>
    <t>СВ 95  СВ 110</t>
  </si>
  <si>
    <t>СИП 2      СИП 4</t>
  </si>
  <si>
    <t>0,440     0,035</t>
  </si>
  <si>
    <t>0,290     0,025</t>
  </si>
  <si>
    <t>СИП 4</t>
  </si>
  <si>
    <t>Приложение  № 8</t>
  </si>
  <si>
    <t>от «___»________2010 г. №____</t>
  </si>
  <si>
    <t>Отчет об источниках финансирования инвестиционных программ, млн. рублей 
(представляется ежеквартально)</t>
  </si>
  <si>
    <t xml:space="preserve">           Генеральный директор </t>
  </si>
  <si>
    <t xml:space="preserve">                А.В. Перьков</t>
  </si>
  <si>
    <t>Источник финансирования</t>
  </si>
  <si>
    <t>план*</t>
  </si>
  <si>
    <t>факт**</t>
  </si>
  <si>
    <t>Собственные средства</t>
  </si>
  <si>
    <t>Прибыль, направляемая на инвестиции:</t>
  </si>
  <si>
    <t>в т.ч. инвестиционная составляющая в тарифе</t>
  </si>
  <si>
    <t xml:space="preserve">в т.ч. прибыль со свободного сектора </t>
  </si>
  <si>
    <t>в т.ч. от технологического присоединения (для электросетевых компаний)</t>
  </si>
  <si>
    <t>1.1.3.1.</t>
  </si>
  <si>
    <t>в т.ч. от технологического присоединения генерации</t>
  </si>
  <si>
    <t>1.1.3.2.</t>
  </si>
  <si>
    <t>в т.ч. от технологического присоединения потребителей</t>
  </si>
  <si>
    <t>Прочая прибыль</t>
  </si>
  <si>
    <t>Амортизация</t>
  </si>
  <si>
    <t>1.2.1.</t>
  </si>
  <si>
    <t>Амортизация, учтенная в тарифе</t>
  </si>
  <si>
    <t>1.2.2.</t>
  </si>
  <si>
    <t>Прочая амортизация</t>
  </si>
  <si>
    <t>1.2.3.</t>
  </si>
  <si>
    <t>Недоиспользованная амортизация прошлых лет</t>
  </si>
  <si>
    <t>Возврат НДС</t>
  </si>
  <si>
    <t>Прочие собственные средства</t>
  </si>
  <si>
    <t xml:space="preserve">1.4.1. </t>
  </si>
  <si>
    <t>в т.ч. средства допэмиссии</t>
  </si>
  <si>
    <t>1.5.</t>
  </si>
  <si>
    <t>Остаток собственных средств на начало года</t>
  </si>
  <si>
    <t>Привлеченные средства, в т.ч.:</t>
  </si>
  <si>
    <t>Кредиты</t>
  </si>
  <si>
    <t>2.2.</t>
  </si>
  <si>
    <t>Облигационные займы</t>
  </si>
  <si>
    <t>2.3.</t>
  </si>
  <si>
    <t>Займы организаций</t>
  </si>
  <si>
    <t>2.4.</t>
  </si>
  <si>
    <t>Бюджетное финансирование</t>
  </si>
  <si>
    <t>2.5.</t>
  </si>
  <si>
    <t>Средства внешних инвесторов</t>
  </si>
  <si>
    <t>2.6.</t>
  </si>
  <si>
    <t>Использование лизинга</t>
  </si>
  <si>
    <t>2.7.</t>
  </si>
  <si>
    <t>Прочие привлеченные средства</t>
  </si>
  <si>
    <t>ВСЕГО источников финансирования</t>
  </si>
  <si>
    <t>для ОГК/ТГК, в том числе</t>
  </si>
  <si>
    <t>ДПМ</t>
  </si>
  <si>
    <t>вне ДПМ</t>
  </si>
  <si>
    <t>* план в соответствии с утвержденной инвестиционной программой</t>
  </si>
  <si>
    <t>** накопленным итогом за год</t>
  </si>
  <si>
    <t>Приложение  № 9</t>
  </si>
  <si>
    <t xml:space="preserve">                                       М.П.</t>
  </si>
  <si>
    <t>Вывод мощностей</t>
  </si>
  <si>
    <t>1 кв. 2013 г.</t>
  </si>
  <si>
    <t>2 кв. 2013 г.</t>
  </si>
  <si>
    <t>3 кв. 2013 г.</t>
  </si>
  <si>
    <t>4 кв. 2013 г.</t>
  </si>
  <si>
    <t>2013 г.</t>
  </si>
  <si>
    <t>1.</t>
  </si>
  <si>
    <t>Реконструкция кабельных линий электроснабжения в сетях 0,4/6/10кВ</t>
  </si>
  <si>
    <t>г.Болхов</t>
  </si>
  <si>
    <t>НарышкинскийМФ</t>
  </si>
  <si>
    <t xml:space="preserve">Техническое перевооруже-ние ТП,РП. Замена силовых трансформаторов 10/6/0,4кВ </t>
  </si>
  <si>
    <t>Знаменский кчасток</t>
  </si>
  <si>
    <t xml:space="preserve">Новое строительство </t>
  </si>
  <si>
    <t xml:space="preserve">                         А.В. Перьков</t>
  </si>
  <si>
    <t>_________________                         (подпись)</t>
  </si>
  <si>
    <t>_________________                                                                                       (подпись)</t>
  </si>
  <si>
    <t>«_______»_______________ 2014 года</t>
  </si>
  <si>
    <t>_________________                                                      (подпись)</t>
  </si>
  <si>
    <t xml:space="preserve">ОАО "Орелоблэнерго" </t>
  </si>
  <si>
    <t xml:space="preserve">                              М.П.</t>
  </si>
  <si>
    <r>
      <t xml:space="preserve">__________    </t>
    </r>
    <r>
      <rPr>
        <sz val="12"/>
        <rFont val="Times New Roman"/>
        <family val="1"/>
      </rPr>
      <t>(подпись)</t>
    </r>
  </si>
  <si>
    <t>_______________________</t>
  </si>
  <si>
    <t>Реконструкция сетей внеш-него электроснабжения для перераспределения сущест-вующих нагрузок, оптимиза-ции потерь и улучщения качества электроэнергии</t>
  </si>
  <si>
    <t>I.</t>
  </si>
  <si>
    <t>II.</t>
  </si>
  <si>
    <t>5.1.</t>
  </si>
  <si>
    <t>5.3.</t>
  </si>
  <si>
    <t>5.4.</t>
  </si>
  <si>
    <t>Приложение  № 12</t>
  </si>
  <si>
    <t>Форма представления показателей финансовой отчетности 
(представляется ежеквартально)</t>
  </si>
  <si>
    <t xml:space="preserve">                                                    Утверждаю</t>
  </si>
  <si>
    <t xml:space="preserve">                               А.В. Перьков</t>
  </si>
  <si>
    <t>Наименование показателя</t>
  </si>
  <si>
    <t xml:space="preserve">Метод учета </t>
  </si>
  <si>
    <t>На конец отчетного квартала/За отчетный квартал</t>
  </si>
  <si>
    <t>Выручка</t>
  </si>
  <si>
    <t>Чистая прибыль</t>
  </si>
  <si>
    <t xml:space="preserve">Направления распределения чистой прибыли: </t>
  </si>
  <si>
    <t>дивиденды</t>
  </si>
  <si>
    <t xml:space="preserve"> формирование резервного фонда</t>
  </si>
  <si>
    <t>инвистиции в создание основных средств</t>
  </si>
  <si>
    <t>фонд материального поощрения</t>
  </si>
  <si>
    <t>EBITDA</t>
  </si>
  <si>
    <t xml:space="preserve">Дебиторская задолженность, в т.ч.: </t>
  </si>
  <si>
    <t xml:space="preserve">    покупатели и заказчики</t>
  </si>
  <si>
    <t xml:space="preserve">    авансы выданные</t>
  </si>
  <si>
    <t>Собственный капитал</t>
  </si>
  <si>
    <t xml:space="preserve">* Заемный капитал (долгосрочные обязательства), в т.ч.: </t>
  </si>
  <si>
    <t>кредиты</t>
  </si>
  <si>
    <t>облигационные займы</t>
  </si>
  <si>
    <t>займы организаций</t>
  </si>
  <si>
    <t xml:space="preserve">прочее </t>
  </si>
  <si>
    <t>Краткосрочные обязательства, в т.ч.:</t>
  </si>
  <si>
    <t xml:space="preserve">кредиты и займы* </t>
  </si>
  <si>
    <t xml:space="preserve">кредиторская задолженность, в т.ч.: </t>
  </si>
  <si>
    <t xml:space="preserve"> по строительству</t>
  </si>
  <si>
    <t>по ремонтам</t>
  </si>
  <si>
    <t>по поставкам топлива</t>
  </si>
  <si>
    <t>Сумма процентов, выплаченых по кредитам и займам</t>
  </si>
  <si>
    <t>Оценка обеспеченности инвестиционных программ</t>
  </si>
  <si>
    <t>Всего потребность в финансировании инвестиционной программы</t>
  </si>
  <si>
    <t>Профинансировано на отчетную дату</t>
  </si>
  <si>
    <t xml:space="preserve">Обеспеченность источниками финансирования </t>
  </si>
  <si>
    <t>Дефицит финансирования</t>
  </si>
  <si>
    <t xml:space="preserve">Оценка кредитного потенциала </t>
  </si>
  <si>
    <t xml:space="preserve">Собственная оценка кредитного потенциала: </t>
  </si>
  <si>
    <t xml:space="preserve">    на 2010 г. </t>
  </si>
  <si>
    <t xml:space="preserve">    на период 2010-2012 гг.</t>
  </si>
  <si>
    <t>Пояснения по расчету кредитного потенциала</t>
  </si>
  <si>
    <t>* по кредитам и займам необходимо указать сумму открытых кредитных линий и сумму реально выбранных средств</t>
  </si>
  <si>
    <t>Отчет об исполнении финансового плана
(заполняется по финансированию)</t>
  </si>
  <si>
    <t>Генеральный директор</t>
  </si>
  <si>
    <t xml:space="preserve">       ОАО «Орелоблэнерго»</t>
  </si>
  <si>
    <t>«___»________ 2014 года</t>
  </si>
  <si>
    <t>млн. рублей(без НДС)</t>
  </si>
  <si>
    <t>Показатели</t>
  </si>
  <si>
    <t>Год 2013</t>
  </si>
  <si>
    <t>Выручка от реализации товаров (работ, услуг),   всего</t>
  </si>
  <si>
    <t>в том числе:</t>
  </si>
  <si>
    <t>Выручка от передачи электроэнергии</t>
  </si>
  <si>
    <t>Выручка от техприсоединения</t>
  </si>
  <si>
    <t>Выручка от прочей деятельности (расшифровать)</t>
  </si>
  <si>
    <t>Расходы по текущей деятельности, всего</t>
  </si>
  <si>
    <t>Материальные расходы, всего</t>
  </si>
  <si>
    <t>Топливо</t>
  </si>
  <si>
    <t>Сырье, материалы, запасные части, инструменты</t>
  </si>
  <si>
    <t>Покупная электроэнергия</t>
  </si>
  <si>
    <t>Расходы на оплату труда с учетом ЕСН</t>
  </si>
  <si>
    <t>3.</t>
  </si>
  <si>
    <t>Амортизационные отчисления</t>
  </si>
  <si>
    <t>4.</t>
  </si>
  <si>
    <t>Налоги  и сборы, всего</t>
  </si>
  <si>
    <t>5.</t>
  </si>
  <si>
    <t>Прочие расходы, всего</t>
  </si>
  <si>
    <t>Ремонт основных средств</t>
  </si>
  <si>
    <t>Платежи по аренде и лизингу</t>
  </si>
  <si>
    <t>Инфраструктурные платежи рынка</t>
  </si>
  <si>
    <t>III.</t>
  </si>
  <si>
    <t>Валовая прибыль (I р.-II р.)</t>
  </si>
  <si>
    <t>IV.</t>
  </si>
  <si>
    <t>Внереализационные доходы и расходы (сальдо)</t>
  </si>
  <si>
    <t>Внереализационные доходы, всего</t>
  </si>
  <si>
    <t>Доходы от участия в других организациях (дивиденды от ДЗО)</t>
  </si>
  <si>
    <t>Проценты от размещения средств</t>
  </si>
  <si>
    <t>Внереализационные расходы, всего</t>
  </si>
  <si>
    <t>Проценты по обслуживанию кредитов</t>
  </si>
  <si>
    <t>V.</t>
  </si>
  <si>
    <t>Прибыль до налоообложения (III + IV)</t>
  </si>
  <si>
    <t>VI.</t>
  </si>
  <si>
    <t>Налог на прибыль</t>
  </si>
  <si>
    <t>VII.</t>
  </si>
  <si>
    <t xml:space="preserve">Чистая прибыль  </t>
  </si>
  <si>
    <t>VIII.</t>
  </si>
  <si>
    <t>Направления использования чистой прибыли</t>
  </si>
  <si>
    <t>Фонд накопления</t>
  </si>
  <si>
    <t>Резервный фонд</t>
  </si>
  <si>
    <t>Выплата дивидендов</t>
  </si>
  <si>
    <t>Прочие расходы из прибыли</t>
  </si>
  <si>
    <t>IX.</t>
  </si>
  <si>
    <t>Изменение дебиторской задолженности</t>
  </si>
  <si>
    <t>Увеличение дебиторской задолженности</t>
  </si>
  <si>
    <t>Сокращение дебиторской задолженности</t>
  </si>
  <si>
    <t xml:space="preserve">Сальдо  (+увеличение; -сокращение) </t>
  </si>
  <si>
    <t>X.</t>
  </si>
  <si>
    <t>Изменение кредиторской задолженности</t>
  </si>
  <si>
    <t>Увеличение кредиторской задолженности</t>
  </si>
  <si>
    <t>Сокращение кредиторской задолженности</t>
  </si>
  <si>
    <t>XI.</t>
  </si>
  <si>
    <t>Привлечение заемных средств</t>
  </si>
  <si>
    <t>в том числе на:</t>
  </si>
  <si>
    <t>Финансирование инвестиционной программы</t>
  </si>
  <si>
    <t>в т.ч. в части ДПМ*</t>
  </si>
  <si>
    <t>Прочие цели (расшифровка)</t>
  </si>
  <si>
    <t>XII.</t>
  </si>
  <si>
    <t xml:space="preserve">Погашение заемных средств  </t>
  </si>
  <si>
    <t>в том числе по:</t>
  </si>
  <si>
    <t>Инвестиционной программе</t>
  </si>
  <si>
    <t>XIII.</t>
  </si>
  <si>
    <r>
      <t xml:space="preserve">Возмещаемый НДС </t>
    </r>
    <r>
      <rPr>
        <sz val="12"/>
        <rFont val="Times New Roman"/>
        <family val="1"/>
      </rPr>
      <t>(поступления)</t>
    </r>
  </si>
  <si>
    <t>XIV.</t>
  </si>
  <si>
    <t>Купля/продажа активов</t>
  </si>
  <si>
    <t>Покупка активов (акций, долей и т.п.)</t>
  </si>
  <si>
    <t>Продажа активов (акций, долей и т.п.)</t>
  </si>
  <si>
    <t>XV.</t>
  </si>
  <si>
    <t>Средства, полученные от допэмиссии акций</t>
  </si>
  <si>
    <t>XVI.</t>
  </si>
  <si>
    <t>Капитальные вложения</t>
  </si>
  <si>
    <t xml:space="preserve">Всего поступления 
( I р.+ 1п. IV р. + 2 п. IX р. + 1 п. X р. +  XI р. + XIII р. + 2п.XIV р. + XV р.)                             </t>
  </si>
  <si>
    <t>XVII.</t>
  </si>
  <si>
    <t>Всего расходы 
(II р. - 3п. II р. + 2п. IV р. + 1 п. IX р. + 2 п. X р. + VI р. + VIII р. +  XII р. + 1 п. XIV р.+ XVI р.)</t>
  </si>
  <si>
    <t>Сальдо  (+профицит; - дефицит) 
(XVI р. - XVII р.)</t>
  </si>
  <si>
    <t>Изменение стоимости оборудования</t>
  </si>
  <si>
    <t>Жилой дом, ул.Октябрьская, 24</t>
  </si>
  <si>
    <t>Жилой дом, ул.Раздольная, МКР-6, поз.2</t>
  </si>
  <si>
    <t>Отчет об источниках финансирования инвестиционных программ, млн. рублей 
(представляется ежегодно)</t>
  </si>
  <si>
    <t xml:space="preserve">                 Генеральный директор</t>
  </si>
  <si>
    <t xml:space="preserve">                                              ОАО «Орелоблэнерго»</t>
  </si>
  <si>
    <t>План 2013 г.</t>
  </si>
  <si>
    <t>Факт 2013 г.</t>
  </si>
  <si>
    <t>Отчет о вводах/выводах объектов  2013 год
(представляется ежегодно)</t>
  </si>
  <si>
    <t>ОАО "Орелоблэнерго"</t>
  </si>
  <si>
    <t>I квартал</t>
  </si>
  <si>
    <t>II квартал</t>
  </si>
  <si>
    <t>III квартал</t>
  </si>
  <si>
    <t>VI квартал</t>
  </si>
  <si>
    <t>Применение самонесущего изолированного провода в воздушных сетях 0,4кВ</t>
  </si>
  <si>
    <t>Новое строительство. Энергосбережение и повышение энергетической эффективности</t>
  </si>
  <si>
    <t>Прочее новое строительство (технологическое присоединение)</t>
  </si>
  <si>
    <t>Главный инженер                                                                                                                                                            В.А. Тимохин</t>
  </si>
  <si>
    <t>Знаменский участок</t>
  </si>
  <si>
    <t>Верховский МФ</t>
  </si>
  <si>
    <t>Змиевский МФ</t>
  </si>
  <si>
    <t>Нарышкинский МФ</t>
  </si>
  <si>
    <t>Залегощенский МФ</t>
  </si>
  <si>
    <t>Болховский участок</t>
  </si>
  <si>
    <t>1.1.4</t>
  </si>
  <si>
    <t>АСБ-1 4х185</t>
  </si>
  <si>
    <t>АСБ-1 4х95</t>
  </si>
  <si>
    <t>Болховский МФ</t>
  </si>
  <si>
    <t>ВЛ — 0,4 кВ</t>
  </si>
  <si>
    <t>ж/б СВ-95</t>
  </si>
  <si>
    <t>ВЛ — 0,4/6/10 кВ</t>
  </si>
  <si>
    <t>Монтаж СИП 2А от ТП-6 по ул. Насосной в г. Ливны</t>
  </si>
  <si>
    <t>Монтаж СИП 2А от ТП-122 по ул. 2-ой Стрелецкой в г. Ливны</t>
  </si>
  <si>
    <t>Монтаж СИП 2А от ТП-11 по пер 5-й Комсомольский в г. Колпна</t>
  </si>
  <si>
    <t>Монтаж СИП 2А от ТП-38 по ул. Садовая в г. Ливны</t>
  </si>
  <si>
    <t>ж/б СВ-110</t>
  </si>
  <si>
    <t>СИП 3А 1х50</t>
  </si>
  <si>
    <t>Монтаж СИП 2А от ТП-2 по ул. Привокзальой в п. Змиевка</t>
  </si>
  <si>
    <t>Монтаж СИП 2А от ГКТП-9 по ул.Мира, Тургенева в п. Глазуновка</t>
  </si>
  <si>
    <t>Монтаж СИП 2А от ТП-2 по ул. К.Маркса в г. Малоархангельске</t>
  </si>
  <si>
    <t>Монтаж СИП 2А от ТП-10 по ул.Ленина в п. Покровское</t>
  </si>
  <si>
    <t>Монтаж СИП 2А от ТП-1 по ул. Первомайской, пер.Базарному в п. Шаблыкино</t>
  </si>
  <si>
    <t>Монтаж СИП 2А от ТП-2 по ул. Ленина в п. Хотынец</t>
  </si>
  <si>
    <t>Монтаж СИП 2А от ТП-4 по ул. Верхней Северной в с. Сосково</t>
  </si>
  <si>
    <t>АС-35</t>
  </si>
  <si>
    <t>Монтаж СИП 2А от ТП-21 по ул.Гагарина в п. Залегощь</t>
  </si>
  <si>
    <t>1.1.6.1</t>
  </si>
  <si>
    <t>Приобретение приборов и аппаратуры</t>
  </si>
  <si>
    <t>1.1.6.2</t>
  </si>
  <si>
    <t>Приобретение спецоборудования и спецтехники</t>
  </si>
  <si>
    <t>Техническое перевооружение электросетевого хозяйства. Установка  реклоузеров.</t>
  </si>
  <si>
    <t>Построение автоматизированной информационно-измерительной системы АСКУЭ  в распределительных сетях 6/10 кВ</t>
  </si>
  <si>
    <t>Построение АСКУЭ  в распределительных сетях 0,4 кВ  на вводах в ТП и объекты энергоснабжения</t>
  </si>
  <si>
    <t>Орел</t>
  </si>
  <si>
    <t>ВСЕГО АСКУЭ 0.4 кВ</t>
  </si>
  <si>
    <t>Реконструкция АСУП ОАО «Орелоблэнерго» на базе ПО «Модус», формирование базы данных по объектам энергоснабжения</t>
  </si>
  <si>
    <t>2.1.2.</t>
  </si>
  <si>
    <t>Строительство ТП 6/0,4 кВ, КЛ 10 кВ в МР-6 для перераспределения существующих нагрузок, оптимизации потерь и улучшения качества электроэнергии</t>
  </si>
  <si>
    <t>БКТП</t>
  </si>
  <si>
    <t>КЛ 10 кВ</t>
  </si>
  <si>
    <t>Строительство ТП 6/0,4 кВ, КЛ 10 кВ по пер. Ипподромный для перераспределения существующих нагрузок, оптимизации потерь и улучшения качества электроэнергии</t>
  </si>
  <si>
    <t>Установка панели ЩО-70 в ТП-824</t>
  </si>
  <si>
    <t>КЛ 0,4 кВ</t>
  </si>
  <si>
    <t>ИТОГО строительство ТП:</t>
  </si>
  <si>
    <t>ИТОГО строительство КЛ:</t>
  </si>
  <si>
    <t>ИТОГО реконструкция оборудования:</t>
  </si>
  <si>
    <t>Объект 1</t>
  </si>
  <si>
    <t>Объект 2</t>
  </si>
  <si>
    <t>…</t>
  </si>
  <si>
    <t>(подпись)</t>
  </si>
  <si>
    <t>№ п/п</t>
  </si>
  <si>
    <t>Наименование проекта</t>
  </si>
  <si>
    <t>МВт, Гкал/час, км, МВА</t>
  </si>
  <si>
    <t>Приложение  № 7.1</t>
  </si>
  <si>
    <t>к приказу Минэнерго России</t>
  </si>
  <si>
    <t>от «___»________201   г. №____</t>
  </si>
  <si>
    <t>ОАО "Орёлоблэнерго"</t>
  </si>
  <si>
    <t>А.В. Перьков</t>
  </si>
  <si>
    <t>«_______»_______________ 20____ года</t>
  </si>
  <si>
    <t xml:space="preserve">Остаток стоимости на начало года * </t>
  </si>
  <si>
    <t>Объем финансирования
 [отчетный год]</t>
  </si>
  <si>
    <t>Освоено 
(закрыто актами 
выполненных работ)
млн.рублей</t>
  </si>
  <si>
    <t>Введено оформлено актами ввода в эксплуатацию)
млн.рублей</t>
  </si>
  <si>
    <t>Осталось профинанси-ровать по результатам отчетного периода *</t>
  </si>
  <si>
    <t>Отклонение ***</t>
  </si>
  <si>
    <t>Причины отклонений</t>
  </si>
  <si>
    <t>всего</t>
  </si>
  <si>
    <t>1 кв</t>
  </si>
  <si>
    <t>2 кв</t>
  </si>
  <si>
    <t>3 кв</t>
  </si>
  <si>
    <t>4 кв</t>
  </si>
  <si>
    <t>млн. рублей</t>
  </si>
  <si>
    <t>%</t>
  </si>
  <si>
    <t>в том числе за счет</t>
  </si>
  <si>
    <t>план**</t>
  </si>
  <si>
    <t>факт***</t>
  </si>
  <si>
    <t>план</t>
  </si>
  <si>
    <t>факт</t>
  </si>
  <si>
    <t>за отчетный 
квартал</t>
  </si>
  <si>
    <t>за отчетный квартал</t>
  </si>
  <si>
    <t>уточнения стоимости по результатам утвержденной ПСД</t>
  </si>
  <si>
    <t>уточнения стоимости по результатм закупочных процедур</t>
  </si>
  <si>
    <t>ВСЕГО, в том числе:</t>
  </si>
  <si>
    <t xml:space="preserve">по передаче электроэнергии </t>
  </si>
  <si>
    <t>по технологическому присоединению</t>
  </si>
  <si>
    <t>Уменьшение стоимости работ</t>
  </si>
  <si>
    <t>Включение в план по технической необходимости</t>
  </si>
  <si>
    <t>Включекние в план по технической необходимости</t>
  </si>
  <si>
    <t>Замена трансформаторов мощностью 250кВА в ТП 004 п. Верховье</t>
  </si>
  <si>
    <t>Увеличение стоимости оборудования</t>
  </si>
  <si>
    <t>Замена трансформаторов мощностью 630кВА в ТП 002 п. Змиевка</t>
  </si>
  <si>
    <t>Изменение технического решения</t>
  </si>
  <si>
    <t>Замена трансформаторов мощностью 630кВА в ТП 003 п. Змиевка</t>
  </si>
  <si>
    <t>Замена трансформаторов мощностью 180кВА в ТП 006 п.Нарышкино</t>
  </si>
  <si>
    <t>Измннение технического решения</t>
  </si>
  <si>
    <t>Увеличение стоимости работ</t>
  </si>
  <si>
    <t>ИТОГО Болховский участок</t>
  </si>
  <si>
    <t>ИТОГО Ливенский МФ</t>
  </si>
  <si>
    <t>Уменьшение стоимости работ, измннение технического решения</t>
  </si>
  <si>
    <t>ИТОГО Верховский МФ</t>
  </si>
  <si>
    <t>ИТОГО Змиевский МФ</t>
  </si>
  <si>
    <t>ИТОГО Нарышкинский МФ</t>
  </si>
  <si>
    <t>ИТОГО Залегощенский МФ</t>
  </si>
  <si>
    <t>ИТОГО Кромской МФ</t>
  </si>
  <si>
    <t>г. Орел</t>
  </si>
  <si>
    <t>ИТОГО г.Орёл</t>
  </si>
  <si>
    <t>ИТОГО МФ</t>
  </si>
  <si>
    <t>2.1.1.</t>
  </si>
  <si>
    <t>Утверждаю</t>
  </si>
  <si>
    <t xml:space="preserve">Генеральный директор </t>
  </si>
  <si>
    <t>М.П.</t>
  </si>
  <si>
    <t>№№</t>
  </si>
  <si>
    <t>Наименование объекта</t>
  </si>
  <si>
    <t>Ввод мощностей</t>
  </si>
  <si>
    <t>Техническое перевооружение и реконструкция</t>
  </si>
  <si>
    <t>1.1.</t>
  </si>
  <si>
    <t>Энергосбережение и повышение энергетической эффективности</t>
  </si>
  <si>
    <t>1.1.1.</t>
  </si>
  <si>
    <t>Техническое перевооружение  ТП,РП. Замена маслянных выключателей на вакуумные</t>
  </si>
  <si>
    <t>1.1.2.</t>
  </si>
  <si>
    <t xml:space="preserve">Техническое перевооружение ТП,РП. Замена силовых трансформаторов 10/6/0,4кВ </t>
  </si>
  <si>
    <t>1.1.3.</t>
  </si>
  <si>
    <t>Техническое перевооружение   ТП, РП.</t>
  </si>
  <si>
    <t>1.1.4.</t>
  </si>
  <si>
    <t xml:space="preserve">Реконструкция кабельных линий </t>
  </si>
  <si>
    <t>1.1.5.</t>
  </si>
  <si>
    <t xml:space="preserve">Реконструкция, техническое перевооружение воздушных линий </t>
  </si>
  <si>
    <t>1.1.6.</t>
  </si>
  <si>
    <t>Оснащение спецоборудованием, спецтехникой и приборами.</t>
  </si>
  <si>
    <t>1.2.</t>
  </si>
  <si>
    <t>Создание систем противоаварийной и режимной автоматики</t>
  </si>
  <si>
    <t>1.2.1</t>
  </si>
  <si>
    <t>Техническое перевооружение РП. Внедрение  микропроцессорной релейной защиты и автоматики в РП.</t>
  </si>
  <si>
    <t>1.2.2</t>
  </si>
  <si>
    <t>1.3.</t>
  </si>
  <si>
    <t xml:space="preserve">Создание систем телемеханики  и связи </t>
  </si>
  <si>
    <t>1.3.1</t>
  </si>
  <si>
    <t>1.3.2</t>
  </si>
  <si>
    <t>1.3.3</t>
  </si>
  <si>
    <t>1.4.</t>
  </si>
  <si>
    <t>2.</t>
  </si>
  <si>
    <t>Новое строительство</t>
  </si>
  <si>
    <t>2.1.</t>
  </si>
  <si>
    <t>Справочно:</t>
  </si>
  <si>
    <t>Оплата процентов за привлеченные кредитные ресурсы</t>
  </si>
  <si>
    <t>Технические характеристики созданных объектов</t>
  </si>
  <si>
    <t>Генерирующие объекты</t>
  </si>
  <si>
    <t xml:space="preserve">Подстанции </t>
  </si>
  <si>
    <t>Линии электропередачи</t>
  </si>
  <si>
    <t>Иные 
объекты</t>
  </si>
  <si>
    <t>год ввода в эксплуатацию</t>
  </si>
  <si>
    <t>Нормативный срок службы, лет</t>
  </si>
  <si>
    <t>мощность, МВт</t>
  </si>
  <si>
    <t>Количество и марка силовых трансформаторов, шт</t>
  </si>
  <si>
    <t>Мощность, МВА</t>
  </si>
  <si>
    <t>год ввода в эксплуа-тацию</t>
  </si>
  <si>
    <t>Тип опор</t>
  </si>
  <si>
    <t>Марка кабеля</t>
  </si>
  <si>
    <t>протяженность, км</t>
  </si>
  <si>
    <t>Всего</t>
  </si>
  <si>
    <t>ПИР</t>
  </si>
  <si>
    <t>СМР</t>
  </si>
  <si>
    <t>оборудование и материалы</t>
  </si>
  <si>
    <t>прочие</t>
  </si>
  <si>
    <t>Нормативный 
срок службы, 
лет</t>
  </si>
  <si>
    <t>тепловая энергия, 
Гкал/час</t>
  </si>
  <si>
    <t>г.Орел</t>
  </si>
  <si>
    <t>ИТОГО г. Орел</t>
  </si>
  <si>
    <t>Ливенский МФ</t>
  </si>
  <si>
    <t>Кромской МФ</t>
  </si>
  <si>
    <t>ИТОГО  МФ</t>
  </si>
  <si>
    <t>ВСЕГО:</t>
  </si>
  <si>
    <t>Монтаж ЩО-70 в ТП-505</t>
  </si>
  <si>
    <t>Торгово-офисные центры, ул.Полесская, 28</t>
  </si>
  <si>
    <t>Жилой дом, ул.Планерная, 71, 73</t>
  </si>
  <si>
    <t>Микрорайон жилых домов, мик-он Болховский, дер.Жилино</t>
  </si>
  <si>
    <t>Жилой дом, ул.Емлютина, 10  поз.14</t>
  </si>
  <si>
    <t>Жилой дом, ул.Емлютина, 2  поз.5</t>
  </si>
  <si>
    <t>Торговый центр, Карачевское шос., 94</t>
  </si>
  <si>
    <t>Жилой дом, ул.Раздольная - ул.Бурова поз.3</t>
  </si>
  <si>
    <t>Жилой дом, пер.Кинопрокатный, 2</t>
  </si>
  <si>
    <t>Монтаж ВЛИ-0,4 кВ от ТП-411, ПСД по строит-ву надземного перехода</t>
  </si>
  <si>
    <t>Монтаж ВЛИ-0,4 кВ от ТП-011, п.Хотынец</t>
  </si>
  <si>
    <t>Монтаж ВЛИ-0,4 кВ от ТП-027, п.Залегощь</t>
  </si>
  <si>
    <t>КЛ-0,4 кВ от ТП-743, АЗС</t>
  </si>
  <si>
    <t>Монтаж ВЛИ-0,4 кВ от ТП-743, АЗС</t>
  </si>
  <si>
    <t>Монтаж ВЛИ-0,4 кВ от ТП-440</t>
  </si>
  <si>
    <t>Монтаж ВЛИ-0,4 кВ от ТП-74</t>
  </si>
  <si>
    <t>Монтаж ВЛИ-0,4 кВ от ТП "Заводская", п.Нарышкино</t>
  </si>
  <si>
    <t>Монтаж ВЛИ-0,4 кВ от ТП-015, п.Нарышкино</t>
  </si>
  <si>
    <t>Монтаж ВЛИ-0,4 кВ от ТП-008, п.Шаблыкино</t>
  </si>
  <si>
    <t>Монтаж ВЛИ-0,4 кВ от ТП-018, п.Верховье</t>
  </si>
  <si>
    <t>Монтаж ЛЭП-0,4 кВ от ТП-465</t>
  </si>
  <si>
    <t>Монтаж ВЛИ-0,4 кВ от ТП-201</t>
  </si>
  <si>
    <t>Монтаж ВЛИ-0,4 кВ от ТП-014, п.Кромы</t>
  </si>
  <si>
    <t>КЛ-0,4 кВ от ТП-411 до опоры ВЛ</t>
  </si>
  <si>
    <t>Монтаж ЛЭП-0,4 кВ от ТП-0,14 г.Ливны</t>
  </si>
  <si>
    <t>КЛ-0,4 кВ от ТП-505</t>
  </si>
  <si>
    <t>КЛ-0,4 кВ от ТП-068</t>
  </si>
  <si>
    <t>24</t>
  </si>
  <si>
    <t>25</t>
  </si>
  <si>
    <t>26</t>
  </si>
  <si>
    <t>27</t>
  </si>
  <si>
    <t>28</t>
  </si>
  <si>
    <t>29</t>
  </si>
  <si>
    <t>30</t>
  </si>
  <si>
    <t>31</t>
  </si>
  <si>
    <t>32</t>
  </si>
  <si>
    <t>33</t>
  </si>
  <si>
    <t>34</t>
  </si>
  <si>
    <t>35</t>
  </si>
  <si>
    <t>36</t>
  </si>
  <si>
    <t>37</t>
  </si>
  <si>
    <t>Микрорайон жилых домов, дер. Жилино</t>
  </si>
  <si>
    <t>38</t>
  </si>
  <si>
    <t>39</t>
  </si>
  <si>
    <t>40</t>
  </si>
  <si>
    <t>41</t>
  </si>
  <si>
    <t>42</t>
  </si>
  <si>
    <t>43</t>
  </si>
  <si>
    <t>44</t>
  </si>
  <si>
    <t>45</t>
  </si>
  <si>
    <t>46</t>
  </si>
  <si>
    <t>47</t>
  </si>
  <si>
    <t>48</t>
  </si>
  <si>
    <t>ТМГ-630    2 шт.</t>
  </si>
  <si>
    <t>ТМГ-1000 2 шт.</t>
  </si>
  <si>
    <t>ТМГ-400    2 шт.</t>
  </si>
  <si>
    <t>АПвЭП</t>
  </si>
  <si>
    <t>АПвЭП         АСБ-1</t>
  </si>
  <si>
    <t>ТМГ-400     2 шт.</t>
  </si>
  <si>
    <t>0,410     0,03</t>
  </si>
  <si>
    <t>СВ 110</t>
  </si>
  <si>
    <t>СИП 2       СИП 4</t>
  </si>
  <si>
    <t>0,500        0,048</t>
  </si>
  <si>
    <t>0,090     0,025</t>
  </si>
  <si>
    <t xml:space="preserve">СИП 2    </t>
  </si>
  <si>
    <t>0,360     0,035</t>
  </si>
  <si>
    <t>0,190     0,020</t>
  </si>
  <si>
    <t>монтаж   КЛ-0,4 кВ от ТП 053 до ВРУ ж/д №119 по ул. Др.Народов в г.Ливны</t>
  </si>
  <si>
    <t>монтаж   КЛ-0,4 кВ от ТП 053 до ВРУ ж/д №121 по ул. Др.Народов в г.Ливны</t>
  </si>
  <si>
    <t>ИТОГО г. Ливны</t>
  </si>
  <si>
    <t>Монтаж СИП 2А от ТП-2 по пер 3-й Комсомольский в п. Колпна</t>
  </si>
  <si>
    <t>Замена масляных выключателей на вакуумные в РП 03 на Яч.15 г. Орел</t>
  </si>
  <si>
    <t>Замена масляных выключателей на вакуумные в РП 07 на Яч.11, Яч.8, Яч.9 г. Орел</t>
  </si>
  <si>
    <t>Замена масляных выключателей на вакуумные в РП 09 на Яч.10, Яч.4, Яч.12, Яч.9, Яч.2 г. Орел</t>
  </si>
  <si>
    <t>Замена масляных выключателей на вакуумные в РП 10 в Яч.10, Яч.18 г. Орел</t>
  </si>
  <si>
    <t xml:space="preserve">Замена масляных выключателей на вакуумные в ТП 034  г. Орел </t>
  </si>
  <si>
    <t>Замена масляных выключателей на вакуумные в РП 06 на Яч.09 г. Орел</t>
  </si>
  <si>
    <t>Замена масляных выключателей на вакуумные в ТП 156 Ф-23 г. Ливны</t>
  </si>
  <si>
    <t>Замена масляных выключателей на вакуумные в ТП 47 ПЛ 28 г. Ливны</t>
  </si>
  <si>
    <t>Замена масляных выключателей на вакуумные в ТП 142  ПЛ1 ПС 110/6 кВ ЛААЗ г. Ливны</t>
  </si>
  <si>
    <t>Замена масляных выключателей на вакуумные в ТП 055  ПЛ28 ПС 110/6 кВ Пластмасс г. Ливны</t>
  </si>
  <si>
    <t>Замена масляных выключателей на вакуумные в ЦРП Ф-2 п. Кромы</t>
  </si>
  <si>
    <t>Замена трансформаторов мощностью 100кВа на трансформаторы мощностью 100кВА г. Орел</t>
  </si>
  <si>
    <t>Замена трансформаторов мощностью 200кВа на трансформаторы мощностью 250кВА г. Орел</t>
  </si>
  <si>
    <t>Замена трансформаторов мощностью 250кВа на трансформаторы мощностью 250кВА г. Орел</t>
  </si>
  <si>
    <t>Замена трансформаторов мощностью 320кВа на трансформаторы мощностью 400кВА г. Орел</t>
  </si>
  <si>
    <t>Замена трансформаторов мощностью 400кВа на трансформаторы мощностью 400кВА г. Орел</t>
  </si>
  <si>
    <t>Замена трансформаторов мощностью 630 кВА в ТП 003 г. Орел</t>
  </si>
  <si>
    <t>Замена трансформаторов мощностью 180кВа на трансформаторы мощностью 250кВА ТП 129 г. Орел</t>
  </si>
  <si>
    <t>Замена трансформаторов мощностью 180кВа на трансформаторы мощностью 250кВА ТП 028 г. Орел</t>
  </si>
  <si>
    <t>Замена трансформаторов мощностью 315кВа на трансформаторы мощностью 400кВА в ТП 444 г. Орел</t>
  </si>
  <si>
    <t>Замена трансформаторов мощностью 250кВА в ТП 001 с. Знаменское</t>
  </si>
  <si>
    <t>Замена трансформаторов мощностью 160кВА в ТП 045 г. Ливны</t>
  </si>
  <si>
    <t>Замена трансформаторов мощностью 400кВА в ТП 001 в с.Моховое</t>
  </si>
  <si>
    <t>Замена оборудования РУ 0,4кВ ТП 704 г. Орел</t>
  </si>
  <si>
    <t>Замена оборудования РУ 6кВ ТП 704 г. Орел</t>
  </si>
  <si>
    <t>Замена оборудования РУ 0,4кВ ТП 705 г. Орел</t>
  </si>
  <si>
    <t>Замена оборудования РУ 6кВ ТП 705 г. Орел</t>
  </si>
  <si>
    <t>Замена оборудования РУ-6кВ ТП 054 г. Орел</t>
  </si>
  <si>
    <t>Замена оборудования РУ-6кВ ТП 468 г. Орел</t>
  </si>
  <si>
    <t>Полная замена распределительных щитов управления в ТП 461, ТП 465 г. Орел</t>
  </si>
  <si>
    <t>Установка камер КСО-393 в ТП 871, 201, 640 г. Орел</t>
  </si>
  <si>
    <t>Установка камер КСО с В/В в РП 21,29 г. Орел</t>
  </si>
  <si>
    <t>Установка Панелей ЩО-70 в РУ-0,4 кВ ТП 371, 003, 444, 129 г. Орел</t>
  </si>
  <si>
    <t>Установить линейный и шинный разъединители в РУ-6 кВ РП 29 г. Орел</t>
  </si>
  <si>
    <t>Замена оборудования РУ 6кВ ТП 503 г. Орел</t>
  </si>
  <si>
    <t>Замена оборудования РУ 6кВ ТП 636 г. Орел</t>
  </si>
  <si>
    <t>Замена оборудования РУ 0,4кВ ТП 650 г. Орел</t>
  </si>
  <si>
    <t>Установка камер КСО-393 в ТП 399 г. Орел</t>
  </si>
  <si>
    <t>Установка камер КСО-393 в ТП 018 г. Орел</t>
  </si>
  <si>
    <t>Установка Панелей ЩО-70 в РУ-0,4 кВ ТП 077 г. Орел</t>
  </si>
  <si>
    <t>Замена оборудования РУ 10кВ ТП 027 г. Болхов</t>
  </si>
  <si>
    <t>Замена оборудования РУ 6кВ ТП 005 г. Ливны</t>
  </si>
  <si>
    <t>Замена оборудования РУ 10кВ ТП 005 п. Колпна</t>
  </si>
  <si>
    <t>Замена оборудования РУ 0.4кВ ТП 005 п. Колпна</t>
  </si>
  <si>
    <t>Установка Панелей ЩО-70 в РУ-0,4 кВ ТП 005 п. Хомутово</t>
  </si>
  <si>
    <t>Замена оборудования  РУ 0,4кВ ТП 007 п. Хомутово</t>
  </si>
  <si>
    <t>Замена оборудования РУ 10кВ ТП 003 п. Змиевка</t>
  </si>
  <si>
    <t>Замена оборудования РУ 0,4кВ ТП 002 п. Глазуновка</t>
  </si>
  <si>
    <t>Замена оборудования  РУ 0,4кВ ТП 008 п. Нарышкино</t>
  </si>
  <si>
    <t>Замена оборудования  РУ 0,4кВ ТП 007 п. Хотынец</t>
  </si>
  <si>
    <t>Замена оборудования РУ 10кВ ТП 004 г. Дмитровск</t>
  </si>
  <si>
    <t>Замена оборудования в ТП 006 с. Тросна</t>
  </si>
  <si>
    <t>Установка Панелей ЩО-70 в РУ-0,4 кВ ТП 017 п. Кромы</t>
  </si>
  <si>
    <t>замена КЛ-10кВ от п/ст "Восточная" - ТП 801 г. Орел</t>
  </si>
  <si>
    <t>замена КЛ-10кВ от п/ст "Восточная" - ТП 805 г. Орел</t>
  </si>
  <si>
    <t>замена КЛ-6кВ от ТП-305 - ТП-306 г. Орел</t>
  </si>
  <si>
    <t>замена КЛ-6кВ от ТП-343 - ТП-347 г. Орел</t>
  </si>
  <si>
    <t>монтаж КЛ-6кВ от ТП-382 до ТП-371 г.Орел</t>
  </si>
  <si>
    <t>монтаж КЛ-6кВ от ТП-372.01 до ТП-374.02 г.Орел</t>
  </si>
  <si>
    <t>монтаж КЛ-6кВ от ТП-628.04 до ТП-719.05 г.Орел</t>
  </si>
  <si>
    <t>монтаж КЛ-6кВ от ТП-628.03 до ТП-609.05 г.Орел</t>
  </si>
  <si>
    <t>монтаж КЛ-0,4кВ от ТП-132 до ВРУ ул.Приборостроительная,17 г. Орел</t>
  </si>
  <si>
    <t>монтаж КЛ-0,4кВ от ТП-334 до ВРУ ул.Комсомольская д.132-128 г. Орел</t>
  </si>
  <si>
    <t>монтаж КЛ-0,4кВ от ТП-334 до ВРУ ул.Комсомольская д.122-124 г. Орел</t>
  </si>
  <si>
    <t>монтаж КЛ-0,4кВ от ТП-334 до ВРУ ул.Комсомольская д.124-132 г. Орел</t>
  </si>
  <si>
    <t>монтаж КЛ-0,4кВ от ТП-334 до ВРУ ул.Комсомольская д.128 г. Орел</t>
  </si>
  <si>
    <t>монтаж КЛ-0,4кВ от ТП-334 до ВРУ ул.Комсомольская д.120 г. Орел</t>
  </si>
  <si>
    <t>монтаж КЛ 0,4 кВ ТП 461 опора ВЛ г. Орел</t>
  </si>
  <si>
    <t>монтаж   КЛ-0,4 кВ от ТП 044 до ВРУ ж/д №195 по ул. Мира в г.Ливны</t>
  </si>
  <si>
    <t>монтаж   КЛ-0,4 кВ от ТП 057 до ВРУ ж/д №11 по ул. Октябрьской в г.Ливны</t>
  </si>
  <si>
    <t>Замена КЛ 0,4 кВ Ф-9от ТП-3 ул.Гагарина в п. Верховье</t>
  </si>
  <si>
    <t>Замена КЛ 0,4 кВ Ф-10 от ТП-011 ул.Ленина в п. Верховье</t>
  </si>
  <si>
    <t>Замена КЛ-10кВ от ТП-38 до ТП-48 в г.Болхове</t>
  </si>
  <si>
    <t>Монтаж СИП 2А от ТП-677 по ул.Московская, ул.Елецкая, пер.Элеваторный, Старо-Московское ш. г. Орел</t>
  </si>
  <si>
    <t>Монтаж СИП 2А от КТП-685, пер.Южный г. Орел</t>
  </si>
  <si>
    <t>Монтаж СИП 2А от ТП-307, ул.Земнухова, ул.Чайкиной г. Орел</t>
  </si>
  <si>
    <t>Монтаж СИП 2А от ТП-696, пер.Стишский, пер.Орбитный, ул.Славянская, ул.Черниговская г. Орел</t>
  </si>
  <si>
    <t>Монтаж СИП 2А от КТП-739, ул.Челябинская, ул.Уральская, пер.Уральский г. Орел</t>
  </si>
  <si>
    <t>Монтаж СИП 2А от ТП-745, пер.Керамический, ул.Запрудная, пер.Гончарный г. Орел</t>
  </si>
  <si>
    <t>Монтаж СИП 2А от ТП-733, ул. Непрецкая, Журавинская, Свердлова, Тютчева г. Орел</t>
  </si>
  <si>
    <t>Монтаж СИП 2А от ТП-738, Рабочий городок, ул.Фестивальная г. Орел</t>
  </si>
  <si>
    <t>Монтаж СИП 2А от ТП-403, пер.Городской, ул.Линейная г. Орел</t>
  </si>
  <si>
    <t>Монтаж СИП 2А от ТП-78, ул.Веселая, ул.Восход г. Орел</t>
  </si>
  <si>
    <t>Монтаж СИП 2А от ТП-607, ул.Абрамова-Соколова г. Орел</t>
  </si>
  <si>
    <t>Монтаж СИП 2А от ТП-607, пер.Элеваторный г. Орел</t>
  </si>
  <si>
    <t>Монтаж СИП 2А от ТП-733 по ул.Половецкая (правая сторона) г. Орел</t>
  </si>
  <si>
    <t>Монтаж СИП 2А от ТП 341 ВЛ 0,4 кВ пер.Карачевский г. Орел</t>
  </si>
  <si>
    <t>Монтаж СИП 2А от ТП-363, ул.Красина г. Орел</t>
  </si>
  <si>
    <t>Монтаж СИП 2А от ТП-37 по ул. Б. и М. Ржевская в г. Болхове</t>
  </si>
  <si>
    <t>Монтаж СИП 2А от ТП-28 по ул.Г. Белова, ул. Подгорной в г. Болхове</t>
  </si>
  <si>
    <t>Монтаж СИП 2А по ул. Ленина, Горького, пер. Аптечный от ТП-1 Ф-3 с. Знаменское</t>
  </si>
  <si>
    <t>Монтаж СИП 3А от ТП -14 до ТП-9 в п. Колпна</t>
  </si>
  <si>
    <t>Монтаж СИП 2А от ТП-8 по пер. 2-ой Привокзальный в п. Колпна</t>
  </si>
  <si>
    <t>Монтаж СИП 2А от ТП-2 по ул. Дзержинского в п. Долгое</t>
  </si>
  <si>
    <t>Монтаж СИП 2А от ТП-34 по ул. Комарова в г. Ливны</t>
  </si>
  <si>
    <t>Монтаж СИП 2А от ТП-147 по ул. Песочной в г. Ливны</t>
  </si>
  <si>
    <t>Монтаж СИП 2А от ТП-120 по ул. Ленина, ул Дзержинского в г. Ливны</t>
  </si>
  <si>
    <t>Монтаж СИП 3А от Ф5 ТП7 в п. Верховье</t>
  </si>
  <si>
    <t>Монтаж СИП 2А от ТП-3 по ул. Советской в с. Русский Брод</t>
  </si>
  <si>
    <t>Монтаж СИП 2А от ТП-28 по ул. Самарева,Победы, Б.Хмельницкого в п. Верховье</t>
  </si>
  <si>
    <t>Монтаж СИП 2А от ТП-5 по ул.Советской в п. Хомутово</t>
  </si>
  <si>
    <t>Монтаж СИП 2А от ТП-5 по ул. Кирова, ул. Пионерской в п. Красная Заря</t>
  </si>
  <si>
    <t>Монтаж СИП 2А от ТП-020 по ул. Курчатова, Кладовщикова, Ленина, Дзержинского в п. Верховье</t>
  </si>
  <si>
    <t>Монтаж СИП 2А от ТП Сизова  по ул.Кирова, Новая в п. Глазуновка</t>
  </si>
  <si>
    <t>Монтаж СИП 3А фидер №5 от опоры №25 до ТП «МРО» в пос.Нарышкино</t>
  </si>
  <si>
    <t>Монтаж СИП 2А от ТП-009 по ул. Школьной в п. Хотынец</t>
  </si>
  <si>
    <t>Монтаж СИП 2А № 3 ТП-013 по ул.Ленина в п. Нарышкино</t>
  </si>
  <si>
    <t>Монтаж СИП 2А от ТП-1 по ул.Пионерской и Садовой в с. Моховое</t>
  </si>
  <si>
    <t>Монтаж СИП 2А от ТП-1 по ул. К.Маркса в г. Новосиль</t>
  </si>
  <si>
    <t>Монтаж СИП 2А от ТП-16 по ул.Свободы в п. Кромы</t>
  </si>
  <si>
    <t>Монтаж СИП 2А от ТП-8 по ул.Советской, пер. Сидельникова в п. Кромы</t>
  </si>
  <si>
    <t>Монтаж СИП 2А от ТП-5 по ул. Пионерской в с. Тросна</t>
  </si>
  <si>
    <t>Монтаж СИП 2А от ТП-1 по ул. Коммунистической в г. Дмитровске</t>
  </si>
  <si>
    <t>Монтаж голого провода отпайка на ТП-6 по ул. Советской в с.Тросна</t>
  </si>
  <si>
    <t>Техперевооружение РП. Внедрение микропроцессорной релейной защиты и автоматики в РП-3; С-2-3 г. Орел</t>
  </si>
  <si>
    <t>Техперевооружение РП. Внедрение микропроцессорной релейной защиты и автоматики в РП-4; ОЛ-42, 47 г. Орел</t>
  </si>
  <si>
    <t>Техперевооружение РП. Внедрение микропроцессорной релейной защиты и автоматики в РП-5 на ОЛ-53, 54, 55, г. Орел</t>
  </si>
  <si>
    <t>Техперевооружение РП. Внедрение микропроцессорной релейной защиты и автоматики в РП-6; ОЛ-60, 61, 64 г. Орел</t>
  </si>
  <si>
    <t>Техперевооружение РП. Внедрение микропроцессорной релейной защиты и автоматики в РП-7; ОЛ-75, 76, СР г. Орел</t>
  </si>
  <si>
    <t>Техперевооружение РП. Внедрение микропроцессорной релейной защиты и автоматики в РП-9; ОЛ 638, 613, 99 г. Орел</t>
  </si>
  <si>
    <t>Установка для целей защиты пункта секционирования столбового (ПСС-10 Реклоузер) на ВЛ-6 кВ от ТП-700 в сторону ТП-730 г. Орел</t>
  </si>
  <si>
    <t>Установка для целей защиты пункта секционирования столбового (ПСС-10 Реклоузер) на ВЛ-6 кВ Фидер№14, п/ст «Черкасская», опора №31 г. Ливны</t>
  </si>
  <si>
    <t>Построение автоматизированной информационно-измерительной системы АСКУЭ в распределительных сетях 6/10 кВ в ТП 129 г. Орел</t>
  </si>
  <si>
    <t>Построение автоматизированной информационно-измерительной системы АСКУЭ в распределительных сетях 6/10 кВ в РП 24 ПЛ 2, 25 г. Орел с возможностью управления НО</t>
  </si>
  <si>
    <t>Построение автоматизированной информационно-измерительной системы АСКУЭ в распределительных сетях 6/10 кВ в ТП 034 г. Орел с возможностью управления НО г. Орел</t>
  </si>
  <si>
    <t>Построение автоматизированной информационно-измерительной системы АСКУЭ в распределительных сетях 6/10 кВ по питающим линиям от ПС Болхов Фидер 9 г. Болхов</t>
  </si>
  <si>
    <t>Построение автоматизированной информационно-измерительной системы АСКУЭ  в распределительных сетях 6/10 кВ по питающим линиям от ПС Пушкарская Фидер 01 г. Ливны</t>
  </si>
  <si>
    <t>Построение автоматизированной информационно-измерительной системы АСКУЭ в распределительных сетях 6/10 кВ по питающим линиям от ПС Красная заря Фидер 23</t>
  </si>
  <si>
    <t>Построение автоматизированной информационно-измерительной системы АСКУЭ в распределительных сетях 6/10 кВ по питающим линиям от ПС Новосиль Фидер 21</t>
  </si>
  <si>
    <t>Построение автоматизированной информационно-измерительной системы АСКУЭ в распределительных сетях 6/10 кВ по питающим линиям от ПС Глазуновка Фидер 4</t>
  </si>
  <si>
    <t>Построение автоматизированной информационно-измерительной системы АСКУЭ в распределительных сетях 6/10 кВ по питающим линиям №13 в п. Покровское</t>
  </si>
  <si>
    <t>Построение автоматизированной информационно-измерительной системы АСКУЭ в распределительных сетях 6/10 кВ по питающим линиям от ПС Хотынец Фидер 10</t>
  </si>
  <si>
    <t>Построение АСКУЭ в распределительных сетях 0,4 кВ на вводах в ТП-385 ул. Левый берег Оки (27, 29, 43); ул. 1 Посадская (41, 50) г. Орел</t>
  </si>
  <si>
    <t>Построение АСКУЭ в распределительных сетях 0,4 кВ на вводах в ТП-386 пер. Воскресенский, 38; ул. Левый берег Оки, 51 г. Орел</t>
  </si>
  <si>
    <t>Построение АСКУЭ в распределительных сетях 0,4 кВ на вводах в ТП-821 ул. Металлургов 1,3,5; ул. Силякова 5,8 г. Орел</t>
  </si>
  <si>
    <t>Построение АСКУЭ в распределительных сетях 0,4 кВ на вводах в ТП-805 ул. Московское шоссе, 139 (2 шит), Бурова, 2 г. Орел</t>
  </si>
  <si>
    <t>Построение АСКУЭ в распределительных сетях 0,4 кВ на вводах в ТП-837 ул. Рощинская 13а; Московскоее шоссе 171 (2 щит) г. Орел</t>
  </si>
  <si>
    <t>Построение АСКУЭ в распределительных сетях 0,4 кВ на вводах в ТП-389 пер. Воскресенский (11, 13А, 30); ул. Гагарина (11, 13); пер. Рыночный, 3 г. Орел</t>
  </si>
  <si>
    <t>Учет эл.эн в ж/домах г.Орел, ТП-653,520,435,550,606,677,616,675,671,673,745,854,619,652,607,012,035,006,703,726,345,766,РП 19 (26 шт)</t>
  </si>
  <si>
    <t>Автоматизированная система контроля и учета эн.г. Орел, ТП-658, 491, 517,613,151, 53,63,67, 100,145,150,848,876,825,871,РП 11,15,10,8,16 (20 шт)</t>
  </si>
  <si>
    <t>Оборудование ТП-659,696,738,805,831,412,649,860,733,705,208,206,43,41,37,31,2,46,54,61, 66,185,302,303н,307,313,РП 04, 21 (29 шт.) г. Орел</t>
  </si>
  <si>
    <t>Установка узлов учета г.Орел,ТП-679,640,625,670,650,682,713,720,633 (9шт)</t>
  </si>
  <si>
    <t>Комплекс телемеханики ТП-704,429,663,91,113,116,135,141,РП 27,29,34 г. Орел</t>
  </si>
  <si>
    <t>АСКУЭ в ТП-813, 853,677,861,838,83 на вводах в ТП и на вводах г. Орел</t>
  </si>
  <si>
    <t>ТП 641 ул. Медведева , 57 а (БКТП) г. Орел</t>
  </si>
  <si>
    <t>Автоматизированная система контроля и учета эн.г. Орел,  распред.сети 0,4 кВ на вводах в ТП-111 ж/д, КТП-815 ж/д, ТП-433, ТП-431</t>
  </si>
  <si>
    <t>АСКУЭ в сетях 0,4 кВ в ТП-570 ул. Алроса, 2г г. Орел</t>
  </si>
  <si>
    <t>Оборудование: ТП-518, 514, 500, 480, 465, 394, 378, 355, 341, 322, РП 31,г. Орел</t>
  </si>
  <si>
    <t>Автоматизированная система контроля и учета энергии г. Орел,  ТП-508 г. Орел</t>
  </si>
  <si>
    <t>Учет эл.энергии от ТП-493, Тп-503 РУ-0,4 г. Орел, ж/д ул.Л.Стрелков,43, пер. Карачевский,23, ул. Комсомольская, 165, 169 г. Орел</t>
  </si>
  <si>
    <t>АСКУЭ "Метроника" в сетях 0,4 кВ на вводах в ТП-475 г. Орел</t>
  </si>
  <si>
    <t>Комплекс телемеханики ТП-452, 334, 449, 353, 362, РП 1,г. Орел</t>
  </si>
  <si>
    <t>Автоматизированная система контроля и учета энергии г. Орел,  ТП-424 ул. Освещение</t>
  </si>
  <si>
    <t>Учет эл.энергии на вводах трансф-ров г. Орел Тп-403,307,305,733,739,409</t>
  </si>
  <si>
    <t>Учет эл.энергии ТП-384, 389, 418, 427 г. Орел, ж/д ул.Черкасская,45, пер. Воскресенский,13а, ул. Мопра 12,ул. Кромская</t>
  </si>
  <si>
    <t>Автоматизированная система контроля и учета эл. энергии г. Орел, распред.сети 0,4 кВ на вводах в ТП-517, 376, 027</t>
  </si>
  <si>
    <t>Учет эл.энергии от ТП-27, РП-12, ТП-30, 141, 142, 143, 341,322,323,491,492 г. Орел</t>
  </si>
  <si>
    <t>Построение АСКУЭ в распределительных сетях 0,4 кВ на вводах в ТП-57 для жилых домов: Гайдара 1,3; Октябрьская, 13, 15, 19, 21 г. Ливны</t>
  </si>
  <si>
    <t>Построение АСКУЭ в распределительных сетях 0,4 кВ на вводах в ТП-119 для жилых домов: Орловская, 110 в,д,ж,з,и,п,р г. Ливны</t>
  </si>
  <si>
    <t>Оборудование   ТП-160, 166, 136, 129, 112,  121, 122, 139, 142 ,153, 156, 031, 033, 037, 047,  101, 104, 014, 017, 105, 018, 019, 020, 021, 024,  006, 007, 011, 013, 041,  ЦРП, 045, 001, 002,  003, 004, (36 шт.) г. Ливны</t>
  </si>
  <si>
    <t>Построение АСКУЭ в распределительных сетях 0,4 кВ на вводах в ТП-81 для жилых домов: М. Горького 4, 5, 6, 7 г. Ливны</t>
  </si>
  <si>
    <t>Построение АСКУЭ в распределительных сетях 0,4 кВ на вводах в ТП-164 для жилых домов: Мира, 221, 225, 227 г. Ливны</t>
  </si>
  <si>
    <t>Построение АСКУЭ в распределительных сетях 0,4 кВ на вводах в ТП-54 для жилых домов: Мира 203, 205, 207, 209, Денисова 34 г. Ливны</t>
  </si>
  <si>
    <t>Построение АСКУЭ в распределительных сетях 0,4 кВ на вводах в ТП-30 для жилых домов: Дружбы народов 163, М.Горького 50, Пушкина 7, Поликарпова 6а г. Ливны</t>
  </si>
  <si>
    <t>Построение АСКУЭ в распределительных сетях 0,4 кВ на вводах в ТП-41 для жилых домов: К.Филипова 47а,60, 62,М.Горького 8, 20 г. Ливны</t>
  </si>
  <si>
    <t>Построение АСКУЭ в распределительных сетях 0,4 кВ на вводах в ТП-097 и ВРУ ж/д по ул. Мира,209 а.б. 211. 211а. 213а г. Ливны</t>
  </si>
  <si>
    <t>Построение АСКУЭ в распределительных сетях 0,4 кВ на вводах в ЗТП-19 для жилых домов: Бондаренко 3; Советская 66 п. Верховье</t>
  </si>
  <si>
    <t>Построение АСКУЭ  в распределительных сетях 0,4 кВ на вводах в ТП-31 для жилых домов: Чернышова 1,2,3,4,5,5а,6; Советская 1,3,5,7,11; Заводская 2,2а,4,4а,6,8а п. Верховье</t>
  </si>
  <si>
    <t>Строительство КТП 017 для перераспределения существующих нагрузок в п. Хотынец по ул. Бадаева</t>
  </si>
  <si>
    <t>Строительство БКТП 002 взамен демонтированной ГКТП 002 п. Нарышкино</t>
  </si>
  <si>
    <t>Строительство БКТП 016  взамен  ТП 016 п. Верховье ул. Первомайская, 2а</t>
  </si>
  <si>
    <t>Строительство ГКТП для перераспределения существующих нагрузок по ул. Вишневой, Гайдара, Полевая в п. Глазуновка</t>
  </si>
  <si>
    <t>Установка Панелей ЩО-70 в РУ-0,4 кВ ТП 011 п. Залегощь</t>
  </si>
  <si>
    <t>Замена трансформаторов мощностью 400 кВА в ТП 027 г. Болхов</t>
  </si>
  <si>
    <t>ИГОГО Кромской МФ</t>
  </si>
  <si>
    <t>ж/б СВ-95, СВ 110</t>
  </si>
  <si>
    <t>СИП 2  3х35+1х54,6+1х16; СИП 2 3х50+1х54,6+1х25;СИП 2 3х70+1х70+1х25;</t>
  </si>
  <si>
    <t>СИП 2А3х35+1х54,6+1х16</t>
  </si>
  <si>
    <t>ж/б СВ-95, СВ-110</t>
  </si>
  <si>
    <t>СИП 2А3х50+1х54,6+1х16</t>
  </si>
  <si>
    <t>Провод А-35</t>
  </si>
  <si>
    <t>ж/б СВ 110-3,5</t>
  </si>
  <si>
    <t xml:space="preserve">СИП 2 3х50+1х54,6+1х25 </t>
  </si>
  <si>
    <t>СИП 2 3х50+1х54,6+1х25 СИП 2 3х70+1х70+1х25</t>
  </si>
  <si>
    <t>СИП 2 3х50+1х54,6+1х16</t>
  </si>
  <si>
    <t>СИП 2  3х35+1х54,6+1х16; СИП 2 3х50+1х54,6+1х16</t>
  </si>
  <si>
    <t>СИП 2  3х35+1х54,6+1х16</t>
  </si>
  <si>
    <t>СИП 2 3х50+1х54,6+1х25</t>
  </si>
  <si>
    <t xml:space="preserve">На конец 2013 года / За 2013 год </t>
  </si>
  <si>
    <t>30/6</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</si>
</sst>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000"/>
    <numFmt numFmtId="167" formatCode="#,##0.000"/>
    <numFmt numFmtId="168" formatCode="0.0000"/>
    <numFmt numFmtId="169" formatCode="0.0"/>
    <numFmt numFmtId="170" formatCode="#,##0.000000"/>
    <numFmt numFmtId="171" formatCode="0.000000"/>
    <numFmt numFmtId="172" formatCode="0.0000000"/>
    <numFmt numFmtId="173" formatCode="0.000000000"/>
    <numFmt numFmtId="174" formatCode="0.00000000"/>
    <numFmt numFmtId="175" formatCode="0.00000"/>
    <numFmt numFmtId="176" formatCode="#,##0.0"/>
    <numFmt numFmtId="177" formatCode="\ #,##0;\(#,##0\);&quot; -&quot;#;@"/>
    <numFmt numFmtId="178" formatCode="0.0000000000"/>
    <numFmt numFmtId="179" formatCode="0.00000000000"/>
  </numFmts>
  <fonts count="54">
    <font>
      <sz val="12"/>
      <name val="Times New Roman"/>
      <family val="1"/>
    </font>
    <font>
      <sz val="10"/>
      <name val="Arial"/>
      <family val="0"/>
    </font>
    <font>
      <sz val="13"/>
      <color indexed="8"/>
      <name val="Times New Roman"/>
      <family val="2"/>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8"/>
      <name val="Times New Roman"/>
      <family val="2"/>
    </font>
    <font>
      <b/>
      <sz val="13"/>
      <color indexed="9"/>
      <name val="Times New Roman"/>
      <family val="2"/>
    </font>
    <font>
      <b/>
      <sz val="18"/>
      <color indexed="56"/>
      <name val="Cambria"/>
      <family val="2"/>
    </font>
    <font>
      <sz val="13"/>
      <color indexed="60"/>
      <name val="Times New Roman"/>
      <family val="2"/>
    </font>
    <font>
      <sz val="10"/>
      <name val="Arial Cyr"/>
      <family val="2"/>
    </font>
    <font>
      <sz val="12"/>
      <name val="SimSu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4"/>
      <name val="Times New Roman"/>
      <family val="1"/>
    </font>
    <font>
      <b/>
      <sz val="12"/>
      <name val="Times New Roman"/>
      <family val="1"/>
    </font>
    <font>
      <b/>
      <i/>
      <sz val="12"/>
      <name val="Times New Roman"/>
      <family val="1"/>
    </font>
    <font>
      <sz val="11"/>
      <name val="Times New Roman"/>
      <family val="1"/>
    </font>
    <font>
      <b/>
      <sz val="14"/>
      <name val="Times New Roman"/>
      <family val="1"/>
    </font>
    <font>
      <sz val="12"/>
      <color indexed="8"/>
      <name val="Times New Roman"/>
      <family val="1"/>
    </font>
    <font>
      <b/>
      <sz val="16"/>
      <name val="Times New Roman"/>
      <family val="1"/>
    </font>
    <font>
      <b/>
      <sz val="18"/>
      <name val="Times New Roman"/>
      <family val="1"/>
    </font>
    <font>
      <sz val="18"/>
      <name val="Times New Roman"/>
      <family val="1"/>
    </font>
    <font>
      <b/>
      <sz val="12"/>
      <color indexed="8"/>
      <name val="Times New Roman"/>
      <family val="1"/>
    </font>
    <font>
      <b/>
      <sz val="13"/>
      <name val="Times New Roman"/>
      <family val="1"/>
    </font>
    <font>
      <sz val="18"/>
      <name val="SimSun"/>
      <family val="2"/>
    </font>
    <font>
      <b/>
      <sz val="11"/>
      <color indexed="8"/>
      <name val="Times New Roman"/>
      <family val="1"/>
    </font>
    <font>
      <sz val="11"/>
      <color indexed="8"/>
      <name val="Times New Roman"/>
      <family val="1"/>
    </font>
    <font>
      <b/>
      <sz val="10.5"/>
      <name val="Times New Roman"/>
      <family val="1"/>
    </font>
    <font>
      <b/>
      <sz val="12"/>
      <color indexed="12"/>
      <name val="Times New Roman"/>
      <family val="1"/>
    </font>
    <font>
      <sz val="12"/>
      <color indexed="12"/>
      <name val="Times New Roman"/>
      <family val="1"/>
    </font>
    <font>
      <sz val="13.5"/>
      <name val="Times New Roman"/>
      <family val="1"/>
    </font>
    <font>
      <sz val="12"/>
      <name val="Tahoma"/>
      <family val="2"/>
    </font>
    <font>
      <b/>
      <sz val="12"/>
      <name val="Times New Roman CYR"/>
      <family val="1"/>
    </font>
    <font>
      <sz val="16"/>
      <name val="Times New Roman"/>
      <family val="1"/>
    </font>
    <font>
      <sz val="8"/>
      <name val="Times New Roman"/>
      <family val="1"/>
    </font>
    <font>
      <b/>
      <sz val="12"/>
      <name val="SimSun"/>
      <family val="2"/>
    </font>
    <font>
      <sz val="13"/>
      <name val="Times New Roman"/>
      <family val="1"/>
    </font>
    <font>
      <u val="single"/>
      <sz val="13"/>
      <name val="Times New Roman"/>
      <family val="1"/>
    </font>
    <font>
      <b/>
      <sz val="13"/>
      <color indexed="10"/>
      <name val="Times New Roman"/>
      <family val="1"/>
    </font>
    <font>
      <i/>
      <sz val="13"/>
      <name val="Times New Roman"/>
      <family val="1"/>
    </font>
    <font>
      <b/>
      <i/>
      <sz val="13"/>
      <name val="Times New Roman"/>
      <family val="1"/>
    </font>
    <font>
      <sz val="9"/>
      <name val="Times New Roman CYR"/>
      <family val="1"/>
    </font>
    <font>
      <u val="single"/>
      <sz val="12"/>
      <color indexed="12"/>
      <name val="Times New Roman"/>
      <family val="1"/>
    </font>
    <font>
      <u val="single"/>
      <sz val="12"/>
      <color indexed="20"/>
      <name val="Times New Roman"/>
      <family val="1"/>
    </font>
    <font>
      <u val="single"/>
      <sz val="12"/>
      <color theme="10"/>
      <name val="Times New Roman"/>
      <family val="1"/>
    </font>
    <font>
      <u val="single"/>
      <sz val="12"/>
      <color theme="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5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0" fillId="0" borderId="0">
      <alignment/>
      <protection/>
    </xf>
    <xf numFmtId="0" fontId="14" fillId="0" borderId="0">
      <alignment/>
      <protection/>
    </xf>
    <xf numFmtId="0" fontId="15" fillId="0" borderId="0">
      <alignment/>
      <protection/>
    </xf>
    <xf numFmtId="0" fontId="0" fillId="0" borderId="0">
      <alignment/>
      <protection/>
    </xf>
    <xf numFmtId="0" fontId="53"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0" fillId="4" borderId="0" applyNumberFormat="0" applyBorder="0" applyAlignment="0" applyProtection="0"/>
  </cellStyleXfs>
  <cellXfs count="406">
    <xf numFmtId="0" fontId="0" fillId="0" borderId="0" xfId="0" applyAlignment="1">
      <alignment/>
    </xf>
    <xf numFmtId="0" fontId="15" fillId="0" borderId="0" xfId="56" applyFill="1">
      <alignment/>
      <protection/>
    </xf>
    <xf numFmtId="0" fontId="0" fillId="0" borderId="0" xfId="56" applyFont="1" applyFill="1">
      <alignment/>
      <protection/>
    </xf>
    <xf numFmtId="0" fontId="22"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wrapText="1"/>
      <protection/>
    </xf>
    <xf numFmtId="164" fontId="22" fillId="0" borderId="10" xfId="56" applyNumberFormat="1" applyFont="1" applyFill="1" applyBorder="1" applyAlignment="1">
      <alignment horizontal="center" vertical="center" wrapText="1"/>
      <protection/>
    </xf>
    <xf numFmtId="0" fontId="22" fillId="0" borderId="10" xfId="56" applyFont="1" applyFill="1" applyBorder="1" applyAlignment="1">
      <alignment horizontal="left" vertical="center" wrapText="1"/>
      <protection/>
    </xf>
    <xf numFmtId="164" fontId="0" fillId="0" borderId="10" xfId="56" applyNumberFormat="1" applyFont="1" applyFill="1" applyBorder="1" applyAlignment="1">
      <alignment horizontal="center" vertical="center" wrapText="1"/>
      <protection/>
    </xf>
    <xf numFmtId="0" fontId="22" fillId="0" borderId="10" xfId="56" applyFont="1" applyFill="1" applyBorder="1" applyAlignment="1">
      <alignment horizontal="left" wrapText="1"/>
      <protection/>
    </xf>
    <xf numFmtId="0" fontId="0" fillId="0" borderId="0" xfId="56" applyFont="1" applyFill="1" applyBorder="1" applyAlignment="1">
      <alignment horizontal="left" vertical="center"/>
      <protection/>
    </xf>
    <xf numFmtId="0" fontId="24" fillId="0" borderId="10" xfId="56" applyFont="1" applyFill="1" applyBorder="1" applyAlignment="1">
      <alignment horizontal="center" vertical="top" wrapText="1"/>
      <protection/>
    </xf>
    <xf numFmtId="2" fontId="22" fillId="0" borderId="10" xfId="56" applyNumberFormat="1" applyFont="1" applyFill="1" applyBorder="1" applyAlignment="1">
      <alignment horizontal="center" vertical="center" wrapText="1"/>
      <protection/>
    </xf>
    <xf numFmtId="16" fontId="25" fillId="0" borderId="10" xfId="56" applyNumberFormat="1" applyFont="1" applyFill="1" applyBorder="1" applyAlignment="1">
      <alignment horizontal="left" vertical="center" wrapText="1"/>
      <protection/>
    </xf>
    <xf numFmtId="0" fontId="23" fillId="0" borderId="10" xfId="56" applyFont="1" applyFill="1" applyBorder="1" applyAlignment="1">
      <alignment horizontal="center" vertical="center" wrapText="1"/>
      <protection/>
    </xf>
    <xf numFmtId="164" fontId="0" fillId="0" borderId="10" xfId="56" applyNumberFormat="1" applyFont="1" applyFill="1" applyBorder="1" applyAlignment="1">
      <alignment horizontal="left" vertical="center" wrapText="1"/>
      <protection/>
    </xf>
    <xf numFmtId="0" fontId="25" fillId="0" borderId="10" xfId="56" applyFont="1" applyFill="1" applyBorder="1" applyAlignment="1">
      <alignment horizontal="left" vertical="center" wrapText="1"/>
      <protection/>
    </xf>
    <xf numFmtId="0" fontId="26" fillId="0" borderId="10" xfId="56" applyFont="1" applyFill="1" applyBorder="1" applyAlignment="1">
      <alignment horizontal="center" vertical="center" wrapText="1"/>
      <protection/>
    </xf>
    <xf numFmtId="0" fontId="26" fillId="0" borderId="10" xfId="56" applyFont="1" applyFill="1" applyBorder="1" applyAlignment="1">
      <alignment horizontal="left" vertical="center" wrapText="1"/>
      <protection/>
    </xf>
    <xf numFmtId="1" fontId="22" fillId="0" borderId="10" xfId="56" applyNumberFormat="1" applyFont="1" applyFill="1" applyBorder="1" applyAlignment="1">
      <alignment horizontal="center" vertical="center" wrapText="1"/>
      <protection/>
    </xf>
    <xf numFmtId="0" fontId="22" fillId="0" borderId="0" xfId="56" applyFont="1" applyFill="1">
      <alignment/>
      <protection/>
    </xf>
    <xf numFmtId="0" fontId="22" fillId="0" borderId="10" xfId="56" applyFont="1" applyFill="1" applyBorder="1" applyAlignment="1">
      <alignment horizontal="right" wrapText="1"/>
      <protection/>
    </xf>
    <xf numFmtId="171" fontId="22" fillId="0" borderId="10" xfId="56" applyNumberFormat="1" applyFont="1" applyFill="1" applyBorder="1" applyAlignment="1">
      <alignment horizontal="center" vertical="center" wrapText="1"/>
      <protection/>
    </xf>
    <xf numFmtId="0" fontId="25" fillId="0" borderId="10" xfId="56" applyFont="1" applyFill="1" applyBorder="1" applyAlignment="1">
      <alignment horizontal="center" vertical="center" wrapText="1"/>
      <protection/>
    </xf>
    <xf numFmtId="164" fontId="25" fillId="0" borderId="10" xfId="56" applyNumberFormat="1" applyFont="1" applyFill="1" applyBorder="1" applyAlignment="1">
      <alignment horizontal="center" vertical="center" wrapText="1"/>
      <protection/>
    </xf>
    <xf numFmtId="0" fontId="0" fillId="0" borderId="0" xfId="56" applyFont="1" applyFill="1" applyBorder="1" applyAlignment="1">
      <alignment horizontal="center"/>
      <protection/>
    </xf>
    <xf numFmtId="0" fontId="0" fillId="0" borderId="0" xfId="56" applyFont="1">
      <alignment/>
      <protection/>
    </xf>
    <xf numFmtId="0" fontId="15" fillId="0" borderId="0" xfId="56">
      <alignment/>
      <protection/>
    </xf>
    <xf numFmtId="0" fontId="0" fillId="0" borderId="0" xfId="56" applyFont="1" applyAlignment="1">
      <alignment horizontal="right"/>
      <protection/>
    </xf>
    <xf numFmtId="0" fontId="0" fillId="0" borderId="0" xfId="56" applyFont="1" applyFill="1" applyAlignment="1">
      <alignment horizontal="center" vertical="center"/>
      <protection/>
    </xf>
    <xf numFmtId="0" fontId="29" fillId="0" borderId="0" xfId="56" applyFont="1" applyFill="1" applyAlignment="1">
      <alignment horizontal="right"/>
      <protection/>
    </xf>
    <xf numFmtId="0" fontId="29" fillId="0" borderId="11" xfId="56" applyFont="1" applyFill="1" applyBorder="1" applyAlignment="1">
      <alignment horizontal="right"/>
      <protection/>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0" fontId="0" fillId="0" borderId="13" xfId="56" applyFont="1" applyFill="1" applyBorder="1" applyAlignment="1">
      <alignment horizontal="center" vertical="center" wrapText="1"/>
      <protection/>
    </xf>
    <xf numFmtId="0" fontId="0" fillId="0" borderId="10" xfId="0" applyFont="1" applyFill="1" applyBorder="1" applyAlignment="1">
      <alignment/>
    </xf>
    <xf numFmtId="164" fontId="0" fillId="0" borderId="10" xfId="0" applyNumberFormat="1" applyFont="1" applyFill="1" applyBorder="1" applyAlignment="1">
      <alignment horizontal="center" vertical="center" wrapText="1"/>
    </xf>
    <xf numFmtId="0" fontId="22" fillId="0" borderId="12" xfId="56" applyFont="1" applyFill="1" applyBorder="1" applyAlignment="1">
      <alignment horizontal="center" vertical="center" wrapText="1"/>
      <protection/>
    </xf>
    <xf numFmtId="2" fontId="22" fillId="0" borderId="12" xfId="56" applyNumberFormat="1" applyFont="1" applyFill="1" applyBorder="1" applyAlignment="1">
      <alignment horizontal="center" vertical="center" wrapText="1"/>
      <protection/>
    </xf>
    <xf numFmtId="16" fontId="22" fillId="0" borderId="12" xfId="56"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49" fontId="0" fillId="0" borderId="12" xfId="56" applyNumberFormat="1" applyFont="1" applyFill="1" applyBorder="1" applyAlignment="1">
      <alignment horizontal="center" vertical="center" wrapText="1"/>
      <protection/>
    </xf>
    <xf numFmtId="0" fontId="0" fillId="0" borderId="12" xfId="56" applyFont="1" applyFill="1" applyBorder="1" applyAlignment="1">
      <alignment horizontal="center" vertical="center" wrapText="1"/>
      <protection/>
    </xf>
    <xf numFmtId="164" fontId="30" fillId="0" borderId="10"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171" fontId="22" fillId="0" borderId="10" xfId="0" applyNumberFormat="1" applyFont="1" applyFill="1" applyBorder="1" applyAlignment="1">
      <alignment horizontal="center" vertical="center" wrapText="1"/>
    </xf>
    <xf numFmtId="49" fontId="22" fillId="0" borderId="12" xfId="56" applyNumberFormat="1" applyFont="1" applyFill="1" applyBorder="1" applyAlignment="1">
      <alignment horizontal="center" vertical="center" wrapText="1"/>
      <protection/>
    </xf>
    <xf numFmtId="0" fontId="22" fillId="0" borderId="10" xfId="56" applyFont="1" applyFill="1" applyBorder="1" applyAlignment="1">
      <alignment horizontal="center" wrapText="1"/>
      <protection/>
    </xf>
    <xf numFmtId="0" fontId="22" fillId="0" borderId="12" xfId="56" applyNumberFormat="1" applyFont="1" applyFill="1" applyBorder="1" applyAlignment="1">
      <alignment horizontal="center" vertical="center" wrapText="1"/>
      <protection/>
    </xf>
    <xf numFmtId="0" fontId="0" fillId="0" borderId="12" xfId="56" applyNumberFormat="1" applyFont="1" applyFill="1" applyBorder="1" applyAlignment="1">
      <alignment horizontal="center" vertical="center" wrapText="1"/>
      <protection/>
    </xf>
    <xf numFmtId="49" fontId="22" fillId="0" borderId="12"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164" fontId="0" fillId="0" borderId="10" xfId="0" applyNumberFormat="1" applyFont="1" applyFill="1" applyBorder="1" applyAlignment="1">
      <alignment horizontal="center"/>
    </xf>
    <xf numFmtId="0" fontId="0"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175" fontId="22"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68" fontId="25" fillId="0" borderId="10" xfId="0" applyNumberFormat="1" applyFont="1" applyFill="1" applyBorder="1" applyAlignment="1">
      <alignment horizontal="center"/>
    </xf>
    <xf numFmtId="175" fontId="22" fillId="0" borderId="10" xfId="56" applyNumberFormat="1" applyFont="1" applyFill="1" applyBorder="1" applyAlignment="1">
      <alignment horizontal="center" vertical="center" wrapText="1"/>
      <protection/>
    </xf>
    <xf numFmtId="171"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75" fontId="0" fillId="0" borderId="10" xfId="0" applyNumberFormat="1" applyFont="1" applyFill="1" applyBorder="1" applyAlignment="1">
      <alignment horizontal="center" vertical="center" wrapText="1"/>
    </xf>
    <xf numFmtId="0" fontId="22" fillId="0" borderId="14" xfId="0" applyFont="1" applyFill="1" applyBorder="1" applyAlignment="1">
      <alignment horizontal="left" vertical="center" wrapText="1"/>
    </xf>
    <xf numFmtId="0" fontId="0" fillId="0" borderId="10" xfId="0" applyFont="1" applyFill="1" applyBorder="1" applyAlignment="1">
      <alignment horizontal="center"/>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164"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0" borderId="16" xfId="56" applyFont="1" applyFill="1" applyBorder="1" applyAlignment="1">
      <alignment horizontal="center" vertical="center" wrapText="1"/>
      <protection/>
    </xf>
    <xf numFmtId="0" fontId="0" fillId="0" borderId="17" xfId="56" applyFont="1" applyFill="1" applyBorder="1" applyAlignment="1">
      <alignment horizontal="center" vertical="center" wrapText="1"/>
      <protection/>
    </xf>
    <xf numFmtId="0" fontId="22" fillId="0" borderId="0" xfId="56" applyFont="1">
      <alignment/>
      <protection/>
    </xf>
    <xf numFmtId="0" fontId="29" fillId="0" borderId="0" xfId="56" applyFont="1">
      <alignment/>
      <protection/>
    </xf>
    <xf numFmtId="0" fontId="29" fillId="0" borderId="0" xfId="56" applyFont="1" applyAlignment="1">
      <alignment horizontal="right"/>
      <protection/>
    </xf>
    <xf numFmtId="0" fontId="34" fillId="0" borderId="10" xfId="56" applyFont="1" applyFill="1" applyBorder="1" applyAlignment="1">
      <alignment horizontal="center" vertical="center" wrapText="1"/>
      <protection/>
    </xf>
    <xf numFmtId="0" fontId="0" fillId="0" borderId="10" xfId="56" applyFont="1" applyFill="1" applyBorder="1" applyAlignment="1">
      <alignment horizontal="center" vertical="top" wrapText="1"/>
      <protection/>
    </xf>
    <xf numFmtId="0" fontId="26" fillId="0" borderId="10" xfId="56" applyFont="1" applyFill="1" applyBorder="1" applyAlignment="1">
      <alignment vertical="center" wrapText="1"/>
      <protection/>
    </xf>
    <xf numFmtId="0" fontId="15" fillId="0" borderId="10" xfId="56"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wrapText="1"/>
    </xf>
    <xf numFmtId="0" fontId="0" fillId="0" borderId="10" xfId="0" applyFont="1" applyFill="1" applyBorder="1" applyAlignment="1">
      <alignment horizontal="center" wrapText="1"/>
    </xf>
    <xf numFmtId="164" fontId="0" fillId="0" borderId="10" xfId="0" applyNumberFormat="1" applyFont="1" applyFill="1" applyBorder="1" applyAlignment="1">
      <alignment horizontal="center" wrapText="1"/>
    </xf>
    <xf numFmtId="2" fontId="0" fillId="0" borderId="10" xfId="0" applyNumberFormat="1" applyFont="1" applyFill="1" applyBorder="1" applyAlignment="1">
      <alignment horizontal="center" wrapText="1"/>
    </xf>
    <xf numFmtId="0" fontId="0" fillId="0" borderId="10" xfId="0" applyFont="1" applyFill="1" applyBorder="1" applyAlignment="1">
      <alignment vertical="center"/>
    </xf>
    <xf numFmtId="164"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164" fontId="22" fillId="0" borderId="16" xfId="0" applyNumberFormat="1" applyFont="1" applyFill="1" applyBorder="1" applyAlignment="1">
      <alignment horizontal="center" vertical="center" wrapText="1"/>
    </xf>
    <xf numFmtId="0" fontId="22" fillId="0" borderId="16" xfId="56" applyFont="1" applyFill="1" applyBorder="1" applyAlignment="1">
      <alignment horizontal="center" vertical="center" wrapText="1"/>
      <protection/>
    </xf>
    <xf numFmtId="0" fontId="15" fillId="0" borderId="16" xfId="56" applyFill="1" applyBorder="1" applyAlignment="1">
      <alignment horizontal="center" vertical="center" wrapText="1"/>
      <protection/>
    </xf>
    <xf numFmtId="0" fontId="22" fillId="0" borderId="0" xfId="56" applyFont="1" applyAlignment="1">
      <alignment horizontal="center"/>
      <protection/>
    </xf>
    <xf numFmtId="0" fontId="22" fillId="0" borderId="0" xfId="56" applyFont="1" applyAlignment="1">
      <alignment horizontal="right"/>
      <protection/>
    </xf>
    <xf numFmtId="0" fontId="22" fillId="0" borderId="16" xfId="56" applyFont="1" applyBorder="1" applyAlignment="1">
      <alignment horizontal="center" vertical="center" wrapText="1"/>
      <protection/>
    </xf>
    <xf numFmtId="0" fontId="21" fillId="0" borderId="18" xfId="56" applyFont="1" applyFill="1" applyBorder="1" applyAlignment="1">
      <alignment horizontal="center" vertical="center" wrapText="1"/>
      <protection/>
    </xf>
    <xf numFmtId="0" fontId="21" fillId="0" borderId="19" xfId="56" applyFont="1" applyFill="1" applyBorder="1" applyAlignment="1">
      <alignment horizontal="left" vertical="center" wrapText="1"/>
      <protection/>
    </xf>
    <xf numFmtId="4" fontId="25" fillId="0" borderId="19" xfId="56" applyNumberFormat="1" applyFont="1" applyFill="1" applyBorder="1" applyAlignment="1">
      <alignment horizontal="center" vertical="center" wrapText="1"/>
      <protection/>
    </xf>
    <xf numFmtId="0" fontId="0" fillId="0" borderId="20" xfId="56" applyFont="1" applyFill="1" applyBorder="1" applyAlignment="1">
      <alignment horizontal="center" vertical="center" wrapText="1"/>
      <protection/>
    </xf>
    <xf numFmtId="0" fontId="0" fillId="0" borderId="0" xfId="56" applyFont="1" applyBorder="1" applyAlignment="1">
      <alignment horizontal="center" vertical="center" wrapText="1"/>
      <protection/>
    </xf>
    <xf numFmtId="0" fontId="21" fillId="0" borderId="12" xfId="56" applyFont="1" applyFill="1" applyBorder="1" applyAlignment="1">
      <alignment horizontal="center" vertical="center"/>
      <protection/>
    </xf>
    <xf numFmtId="0" fontId="21" fillId="0" borderId="10" xfId="56" applyFont="1" applyFill="1" applyBorder="1" applyAlignment="1">
      <alignment horizontal="left" vertical="center" wrapText="1"/>
      <protection/>
    </xf>
    <xf numFmtId="4" fontId="25" fillId="0" borderId="10" xfId="56" applyNumberFormat="1" applyFont="1" applyFill="1" applyBorder="1" applyAlignment="1">
      <alignment horizontal="center" vertical="center" wrapText="1"/>
      <protection/>
    </xf>
    <xf numFmtId="4" fontId="21" fillId="0" borderId="10" xfId="56" applyNumberFormat="1" applyFont="1" applyFill="1" applyBorder="1" applyAlignment="1">
      <alignment horizontal="center" vertical="center" wrapText="1"/>
      <protection/>
    </xf>
    <xf numFmtId="0" fontId="21" fillId="0" borderId="15" xfId="56" applyFont="1" applyFill="1" applyBorder="1" applyAlignment="1">
      <alignment horizontal="center" vertical="center"/>
      <protection/>
    </xf>
    <xf numFmtId="0" fontId="21" fillId="0" borderId="16" xfId="56" applyFont="1" applyFill="1" applyBorder="1" applyAlignment="1">
      <alignment horizontal="left" vertical="center" wrapText="1"/>
      <protection/>
    </xf>
    <xf numFmtId="0" fontId="21" fillId="0" borderId="18" xfId="56" applyFont="1" applyFill="1" applyBorder="1" applyAlignment="1">
      <alignment horizontal="center" vertical="center"/>
      <protection/>
    </xf>
    <xf numFmtId="0" fontId="21" fillId="0" borderId="12" xfId="56" applyNumberFormat="1" applyFont="1" applyFill="1" applyBorder="1" applyAlignment="1">
      <alignment horizontal="center" vertical="center"/>
      <protection/>
    </xf>
    <xf numFmtId="0" fontId="25" fillId="0" borderId="18" xfId="56" applyFont="1" applyFill="1" applyBorder="1" applyAlignment="1">
      <alignment horizontal="left" vertical="center"/>
      <protection/>
    </xf>
    <xf numFmtId="0" fontId="25" fillId="0" borderId="19" xfId="56" applyFont="1" applyFill="1" applyBorder="1" applyAlignment="1">
      <alignment horizontal="left" vertical="center" wrapText="1"/>
      <protection/>
    </xf>
    <xf numFmtId="0" fontId="21" fillId="0" borderId="12" xfId="56" applyFont="1" applyFill="1" applyBorder="1" applyAlignment="1">
      <alignment horizontal="left" vertical="center"/>
      <protection/>
    </xf>
    <xf numFmtId="0" fontId="21" fillId="0" borderId="10" xfId="56" applyFont="1" applyFill="1" applyBorder="1" applyAlignment="1">
      <alignment horizontal="right" vertical="center" wrapText="1"/>
      <protection/>
    </xf>
    <xf numFmtId="0" fontId="21" fillId="0" borderId="15" xfId="56" applyFont="1" applyFill="1" applyBorder="1" applyAlignment="1">
      <alignment horizontal="left" vertical="center"/>
      <protection/>
    </xf>
    <xf numFmtId="0" fontId="21" fillId="0" borderId="16" xfId="56" applyFont="1" applyFill="1" applyBorder="1" applyAlignment="1">
      <alignment horizontal="right" vertical="center" wrapText="1"/>
      <protection/>
    </xf>
    <xf numFmtId="0" fontId="0" fillId="0" borderId="0" xfId="56" applyFont="1" applyFill="1" applyBorder="1" applyAlignment="1">
      <alignment horizontal="right" vertical="center" wrapText="1"/>
      <protection/>
    </xf>
    <xf numFmtId="0" fontId="22" fillId="0" borderId="0" xfId="56" applyFont="1" applyBorder="1" applyAlignment="1">
      <alignment horizontal="center" vertical="center" wrapText="1"/>
      <protection/>
    </xf>
    <xf numFmtId="0" fontId="15" fillId="0" borderId="0" xfId="56" applyFont="1">
      <alignment/>
      <protection/>
    </xf>
    <xf numFmtId="0" fontId="22" fillId="0" borderId="15" xfId="56" applyFont="1" applyBorder="1" applyAlignment="1">
      <alignment horizontal="center" vertical="center" wrapText="1"/>
      <protection/>
    </xf>
    <xf numFmtId="0" fontId="22" fillId="0" borderId="17" xfId="56" applyFont="1" applyBorder="1" applyAlignment="1">
      <alignment horizontal="center" vertical="center" wrapText="1"/>
      <protection/>
    </xf>
    <xf numFmtId="0" fontId="35" fillId="0" borderId="21"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0" fillId="0" borderId="0" xfId="0" applyFont="1" applyFill="1" applyAlignment="1">
      <alignment/>
    </xf>
    <xf numFmtId="16" fontId="35" fillId="0" borderId="21" xfId="0" applyNumberFormat="1" applyFont="1" applyFill="1" applyBorder="1" applyAlignment="1">
      <alignment horizontal="center" vertical="center" wrapText="1"/>
    </xf>
    <xf numFmtId="0" fontId="35" fillId="0" borderId="21" xfId="0" applyFont="1" applyFill="1" applyBorder="1" applyAlignment="1">
      <alignment vertical="top" wrapText="1"/>
    </xf>
    <xf numFmtId="164" fontId="36" fillId="0" borderId="10" xfId="0" applyNumberFormat="1" applyFont="1" applyFill="1" applyBorder="1" applyAlignment="1">
      <alignment horizontal="center" vertical="center" wrapText="1"/>
    </xf>
    <xf numFmtId="164" fontId="36" fillId="0" borderId="13" xfId="0" applyNumberFormat="1" applyFont="1" applyFill="1" applyBorder="1" applyAlignment="1">
      <alignment horizontal="center" vertical="center" wrapText="1"/>
    </xf>
    <xf numFmtId="0" fontId="22" fillId="0" borderId="0" xfId="0" applyFont="1" applyFill="1" applyAlignment="1">
      <alignment/>
    </xf>
    <xf numFmtId="0" fontId="22" fillId="0" borderId="21" xfId="0" applyFont="1" applyFill="1" applyBorder="1" applyAlignment="1">
      <alignment horizontal="center" vertical="center" wrapText="1"/>
    </xf>
    <xf numFmtId="0" fontId="0" fillId="0" borderId="21" xfId="0" applyFont="1" applyFill="1" applyBorder="1" applyAlignment="1">
      <alignment/>
    </xf>
    <xf numFmtId="0" fontId="37" fillId="0" borderId="10"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5" fillId="0" borderId="21" xfId="0" applyFont="1" applyFill="1" applyBorder="1" applyAlignment="1">
      <alignment horizontal="left" vertical="center" wrapText="1"/>
    </xf>
    <xf numFmtId="2" fontId="22" fillId="0" borderId="10"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64" fontId="37" fillId="0" borderId="10" xfId="0" applyNumberFormat="1" applyFont="1" applyFill="1" applyBorder="1" applyAlignment="1">
      <alignment horizontal="center" vertical="center" wrapText="1"/>
    </xf>
    <xf numFmtId="164" fontId="37"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3" xfId="0" applyFont="1" applyFill="1" applyBorder="1" applyAlignment="1">
      <alignment horizontal="center" vertical="center" wrapText="1"/>
    </xf>
    <xf numFmtId="16" fontId="35" fillId="0" borderId="21" xfId="56" applyNumberFormat="1" applyFont="1" applyFill="1" applyBorder="1" applyAlignment="1">
      <alignment horizontal="center" vertical="center" wrapText="1"/>
      <protection/>
    </xf>
    <xf numFmtId="16" fontId="35" fillId="0" borderId="21" xfId="56" applyNumberFormat="1" applyFont="1" applyFill="1" applyBorder="1" applyAlignment="1">
      <alignment horizontal="left" vertical="center" wrapText="1"/>
      <protection/>
    </xf>
    <xf numFmtId="0" fontId="22" fillId="0" borderId="0" xfId="0" applyFont="1" applyFill="1" applyBorder="1" applyAlignment="1">
      <alignment/>
    </xf>
    <xf numFmtId="0" fontId="0" fillId="0" borderId="21" xfId="56" applyFont="1" applyFill="1" applyBorder="1" applyAlignment="1">
      <alignment horizontal="center" vertical="center" wrapText="1"/>
      <protection/>
    </xf>
    <xf numFmtId="0" fontId="0"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0" fillId="0" borderId="25" xfId="56" applyFont="1" applyFill="1" applyBorder="1" applyAlignment="1">
      <alignment horizontal="center" vertical="center" wrapText="1"/>
      <protection/>
    </xf>
    <xf numFmtId="164" fontId="37" fillId="0" borderId="16" xfId="0" applyNumberFormat="1" applyFont="1" applyFill="1" applyBorder="1" applyAlignment="1">
      <alignment horizontal="center" vertical="center" wrapText="1"/>
    </xf>
    <xf numFmtId="164" fontId="37" fillId="0" borderId="17" xfId="0" applyNumberFormat="1" applyFont="1" applyFill="1" applyBorder="1" applyAlignment="1">
      <alignment horizontal="center" vertical="center" wrapText="1"/>
    </xf>
    <xf numFmtId="0" fontId="0" fillId="0" borderId="0" xfId="56" applyFont="1" applyFill="1" applyAlignment="1">
      <alignment horizontal="right"/>
      <protection/>
    </xf>
    <xf numFmtId="0" fontId="0" fillId="0" borderId="0" xfId="54" applyFont="1">
      <alignment/>
      <protection/>
    </xf>
    <xf numFmtId="0" fontId="38" fillId="0" borderId="0" xfId="56" applyFont="1">
      <alignment/>
      <protection/>
    </xf>
    <xf numFmtId="0" fontId="21" fillId="0" borderId="0" xfId="56" applyFont="1">
      <alignment/>
      <protection/>
    </xf>
    <xf numFmtId="0" fontId="0" fillId="0" borderId="0" xfId="0" applyFont="1" applyAlignment="1">
      <alignment horizontal="right"/>
    </xf>
    <xf numFmtId="0" fontId="0" fillId="0" borderId="0" xfId="0" applyFont="1" applyAlignment="1">
      <alignment/>
    </xf>
    <xf numFmtId="0" fontId="0" fillId="0" borderId="0" xfId="0" applyAlignment="1">
      <alignment horizontal="left"/>
    </xf>
    <xf numFmtId="0" fontId="30" fillId="0" borderId="0" xfId="0" applyFont="1" applyFill="1" applyAlignment="1">
      <alignment/>
    </xf>
    <xf numFmtId="0" fontId="21" fillId="0" borderId="0" xfId="0" applyFont="1" applyFill="1" applyAlignment="1">
      <alignment/>
    </xf>
    <xf numFmtId="164" fontId="21" fillId="0" borderId="10" xfId="0" applyNumberFormat="1" applyFont="1" applyFill="1" applyBorder="1" applyAlignment="1">
      <alignment horizontal="center" vertical="center" wrapText="1"/>
    </xf>
    <xf numFmtId="0" fontId="25" fillId="0" borderId="0" xfId="0" applyFont="1" applyFill="1" applyAlignment="1">
      <alignment/>
    </xf>
    <xf numFmtId="0" fontId="0" fillId="0" borderId="26" xfId="0" applyFont="1" applyFill="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wrapText="1"/>
    </xf>
    <xf numFmtId="0" fontId="22" fillId="0" borderId="0" xfId="0" applyFont="1" applyAlignment="1">
      <alignment horizontal="right"/>
    </xf>
    <xf numFmtId="0" fontId="22" fillId="0" borderId="0" xfId="0" applyFont="1" applyAlignment="1">
      <alignment/>
    </xf>
    <xf numFmtId="0" fontId="22" fillId="0" borderId="10"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4" fontId="22" fillId="0" borderId="19"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Fill="1" applyBorder="1" applyAlignment="1">
      <alignment horizontal="center" vertical="center"/>
    </xf>
    <xf numFmtId="4" fontId="0" fillId="0" borderId="19" xfId="0" applyNumberFormat="1" applyFont="1" applyFill="1" applyBorder="1" applyAlignment="1">
      <alignment horizontal="left" vertical="center" wrapText="1"/>
    </xf>
    <xf numFmtId="0" fontId="0" fillId="0" borderId="19" xfId="0" applyFont="1" applyFill="1" applyBorder="1" applyAlignment="1">
      <alignment/>
    </xf>
    <xf numFmtId="4"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xf>
    <xf numFmtId="4" fontId="0" fillId="0" borderId="10" xfId="0" applyNumberFormat="1" applyFont="1" applyFill="1" applyBorder="1" applyAlignment="1">
      <alignment/>
    </xf>
    <xf numFmtId="0" fontId="0" fillId="0" borderId="10" xfId="0" applyFont="1" applyBorder="1" applyAlignment="1">
      <alignment/>
    </xf>
    <xf numFmtId="0" fontId="22" fillId="0" borderId="19" xfId="0" applyFont="1" applyFill="1" applyBorder="1" applyAlignment="1">
      <alignment horizontal="left" vertical="center"/>
    </xf>
    <xf numFmtId="0" fontId="22" fillId="0" borderId="19" xfId="0" applyFont="1" applyFill="1" applyBorder="1" applyAlignment="1">
      <alignment horizontal="left" vertical="center" wrapText="1"/>
    </xf>
    <xf numFmtId="0" fontId="0" fillId="0" borderId="19" xfId="0" applyFont="1" applyBorder="1" applyAlignment="1">
      <alignment/>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wrapText="1"/>
    </xf>
    <xf numFmtId="0" fontId="0" fillId="0" borderId="0" xfId="0" applyFont="1" applyBorder="1" applyAlignment="1">
      <alignment/>
    </xf>
    <xf numFmtId="0" fontId="22" fillId="0" borderId="0" xfId="0" applyFont="1" applyBorder="1" applyAlignment="1">
      <alignment horizontal="center" vertical="center" wrapText="1"/>
    </xf>
    <xf numFmtId="0" fontId="0" fillId="0" borderId="0" xfId="0" applyFont="1" applyFill="1" applyBorder="1" applyAlignment="1">
      <alignment horizontal="left" vertical="center" wrapText="1" indent="4"/>
    </xf>
    <xf numFmtId="0" fontId="22" fillId="0" borderId="10" xfId="0" applyFont="1" applyBorder="1" applyAlignment="1">
      <alignment horizontal="center"/>
    </xf>
    <xf numFmtId="0" fontId="22" fillId="0" borderId="10" xfId="0" applyFont="1" applyBorder="1" applyAlignment="1">
      <alignment horizontal="center" vertical="center"/>
    </xf>
    <xf numFmtId="0" fontId="25" fillId="0" borderId="24" xfId="0" applyFont="1" applyFill="1" applyBorder="1" applyAlignment="1">
      <alignment horizontal="center" vertical="center" wrapText="1"/>
    </xf>
    <xf numFmtId="0" fontId="25" fillId="0" borderId="10" xfId="0" applyFont="1" applyFill="1" applyBorder="1" applyAlignment="1">
      <alignment vertical="top" wrapText="1"/>
    </xf>
    <xf numFmtId="0" fontId="21" fillId="0" borderId="27" xfId="0" applyFont="1" applyFill="1" applyBorder="1" applyAlignment="1">
      <alignment horizontal="center" vertical="top" wrapText="1"/>
    </xf>
    <xf numFmtId="0" fontId="21" fillId="0" borderId="10" xfId="0" applyFont="1" applyFill="1" applyBorder="1" applyAlignment="1">
      <alignment horizontal="right" vertical="top" wrapText="1"/>
    </xf>
    <xf numFmtId="0" fontId="0" fillId="0" borderId="10" xfId="0" applyFont="1" applyBorder="1" applyAlignment="1">
      <alignment horizontal="center" vertical="center"/>
    </xf>
    <xf numFmtId="0" fontId="25" fillId="0" borderId="10"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0" fillId="0" borderId="0" xfId="0" applyFont="1" applyBorder="1" applyAlignment="1">
      <alignment vertical="top"/>
    </xf>
    <xf numFmtId="0" fontId="29" fillId="0" borderId="0" xfId="56" applyFont="1" applyFill="1">
      <alignment/>
      <protection/>
    </xf>
    <xf numFmtId="0" fontId="32" fillId="0" borderId="0" xfId="56" applyFont="1" applyFill="1">
      <alignment/>
      <protection/>
    </xf>
    <xf numFmtId="171" fontId="25" fillId="0" borderId="10" xfId="0" applyNumberFormat="1" applyFont="1" applyFill="1" applyBorder="1" applyAlignment="1">
      <alignment horizontal="center" vertical="center" wrapText="1"/>
    </xf>
    <xf numFmtId="174" fontId="25" fillId="0" borderId="10" xfId="0" applyNumberFormat="1" applyFont="1" applyFill="1" applyBorder="1" applyAlignment="1">
      <alignment horizontal="center" vertical="center" wrapText="1"/>
    </xf>
    <xf numFmtId="0" fontId="25" fillId="0" borderId="12" xfId="56" applyNumberFormat="1" applyFont="1" applyFill="1" applyBorder="1" applyAlignment="1">
      <alignment horizontal="center" vertical="center" wrapText="1"/>
      <protection/>
    </xf>
    <xf numFmtId="0" fontId="0" fillId="24" borderId="10" xfId="0" applyFont="1" applyFill="1" applyBorder="1" applyAlignment="1">
      <alignment horizontal="left" vertical="center" wrapText="1"/>
    </xf>
    <xf numFmtId="0" fontId="0" fillId="0" borderId="0" xfId="56" applyFont="1" applyAlignment="1">
      <alignment horizontal="right"/>
      <protection/>
    </xf>
    <xf numFmtId="0" fontId="0" fillId="0" borderId="0" xfId="56" applyFont="1">
      <alignment/>
      <protection/>
    </xf>
    <xf numFmtId="0" fontId="23" fillId="0" borderId="12" xfId="0" applyFont="1" applyFill="1" applyBorder="1" applyAlignment="1">
      <alignment horizontal="center" vertical="center" wrapText="1"/>
    </xf>
    <xf numFmtId="0" fontId="29" fillId="0" borderId="0" xfId="56" applyFont="1" applyFill="1" applyBorder="1" applyAlignment="1">
      <alignment horizontal="center"/>
      <protection/>
    </xf>
    <xf numFmtId="16" fontId="25" fillId="0" borderId="10" xfId="56" applyNumberFormat="1" applyFont="1" applyFill="1" applyBorder="1" applyAlignment="1">
      <alignment horizontal="center" vertical="center" wrapText="1"/>
      <protection/>
    </xf>
    <xf numFmtId="0" fontId="22" fillId="0" borderId="13" xfId="56" applyFont="1" applyFill="1" applyBorder="1" applyAlignment="1">
      <alignment horizontal="center" vertical="center" wrapText="1"/>
      <protection/>
    </xf>
    <xf numFmtId="0" fontId="0" fillId="0" borderId="12" xfId="56" applyFont="1" applyFill="1" applyBorder="1" applyAlignment="1">
      <alignment horizontal="center" vertical="center" wrapText="1"/>
      <protection/>
    </xf>
    <xf numFmtId="0" fontId="0" fillId="0" borderId="10" xfId="56" applyFont="1" applyFill="1" applyBorder="1" applyAlignment="1">
      <alignment horizontal="left" vertical="center" wrapText="1"/>
      <protection/>
    </xf>
    <xf numFmtId="0" fontId="0" fillId="0" borderId="10" xfId="56" applyFont="1" applyFill="1" applyBorder="1" applyAlignment="1">
      <alignment horizontal="center" vertical="center" wrapText="1"/>
      <protection/>
    </xf>
    <xf numFmtId="0" fontId="0" fillId="0" borderId="13" xfId="56"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2" fontId="0" fillId="0" borderId="10" xfId="56" applyNumberFormat="1" applyFont="1" applyFill="1" applyBorder="1" applyAlignment="1">
      <alignment horizontal="center" vertical="center" wrapText="1"/>
      <protection/>
    </xf>
    <xf numFmtId="2" fontId="0" fillId="0" borderId="10" xfId="0" applyNumberFormat="1" applyFont="1" applyFill="1" applyBorder="1" applyAlignment="1">
      <alignment horizontal="center" vertical="center" wrapText="1"/>
    </xf>
    <xf numFmtId="0" fontId="26" fillId="0" borderId="12" xfId="56"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26" fillId="0" borderId="12" xfId="57" applyFont="1" applyFill="1" applyBorder="1" applyAlignment="1">
      <alignment horizontal="center" vertical="center" wrapText="1"/>
      <protection/>
    </xf>
    <xf numFmtId="0" fontId="15" fillId="0" borderId="10" xfId="56" applyFont="1" applyFill="1" applyBorder="1" applyAlignment="1">
      <alignment horizontal="center" vertical="center" wrapText="1"/>
      <protection/>
    </xf>
    <xf numFmtId="0" fontId="43" fillId="0" borderId="10" xfId="56" applyFont="1" applyFill="1" applyBorder="1" applyAlignment="1">
      <alignment horizontal="center" vertical="center" wrapText="1"/>
      <protection/>
    </xf>
    <xf numFmtId="0" fontId="43" fillId="0" borderId="0" xfId="56" applyFont="1" applyFill="1">
      <alignment/>
      <protection/>
    </xf>
    <xf numFmtId="49" fontId="0" fillId="0" borderId="12" xfId="56" applyNumberFormat="1" applyFont="1" applyFill="1" applyBorder="1" applyAlignment="1">
      <alignment horizontal="center" vertical="center" wrapText="1"/>
      <protection/>
    </xf>
    <xf numFmtId="0" fontId="0" fillId="0" borderId="10" xfId="56" applyFont="1" applyFill="1" applyBorder="1" applyAlignment="1">
      <alignment horizontal="left" wrapText="1"/>
      <protection/>
    </xf>
    <xf numFmtId="0" fontId="0" fillId="0" borderId="12" xfId="56" applyNumberFormat="1" applyFont="1" applyFill="1" applyBorder="1" applyAlignment="1">
      <alignment horizontal="center" vertical="center" wrapText="1"/>
      <protection/>
    </xf>
    <xf numFmtId="172" fontId="0" fillId="0" borderId="10"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left" vertical="center" wrapText="1"/>
      <protection/>
    </xf>
    <xf numFmtId="164" fontId="0" fillId="0" borderId="10" xfId="0" applyNumberFormat="1" applyFont="1" applyFill="1" applyBorder="1" applyAlignment="1">
      <alignment horizontal="left" vertical="center" wrapText="1"/>
    </xf>
    <xf numFmtId="164" fontId="21" fillId="0" borderId="10" xfId="56" applyNumberFormat="1"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1" fontId="0" fillId="0" borderId="10" xfId="0" applyNumberFormat="1" applyFont="1" applyFill="1" applyBorder="1" applyAlignment="1">
      <alignment horizontal="center"/>
    </xf>
    <xf numFmtId="1" fontId="22" fillId="0" borderId="10" xfId="0" applyNumberFormat="1" applyFont="1" applyFill="1" applyBorder="1" applyAlignment="1">
      <alignment horizontal="center"/>
    </xf>
    <xf numFmtId="175" fontId="25" fillId="0" borderId="10" xfId="0" applyNumberFormat="1" applyFont="1" applyFill="1" applyBorder="1" applyAlignment="1">
      <alignment horizontal="center"/>
    </xf>
    <xf numFmtId="175" fontId="0" fillId="0" borderId="10" xfId="56" applyNumberFormat="1" applyFont="1" applyFill="1" applyBorder="1" applyAlignment="1">
      <alignment horizontal="center" vertical="center" wrapText="1"/>
      <protection/>
    </xf>
    <xf numFmtId="164" fontId="0" fillId="0" borderId="26" xfId="0" applyNumberFormat="1" applyFont="1" applyFill="1" applyBorder="1" applyAlignment="1">
      <alignment horizontal="center" vertical="center" wrapText="1"/>
    </xf>
    <xf numFmtId="0" fontId="0" fillId="0" borderId="24" xfId="0" applyFont="1" applyFill="1" applyBorder="1" applyAlignment="1">
      <alignment horizontal="center"/>
    </xf>
    <xf numFmtId="164" fontId="0" fillId="0" borderId="28" xfId="0" applyNumberFormat="1" applyFont="1" applyFill="1" applyBorder="1" applyAlignment="1">
      <alignment horizontal="center"/>
    </xf>
    <xf numFmtId="0" fontId="0" fillId="0" borderId="26" xfId="56" applyFont="1" applyFill="1" applyBorder="1" applyAlignment="1">
      <alignment horizontal="center" vertical="center" wrapText="1"/>
      <protection/>
    </xf>
    <xf numFmtId="0" fontId="0" fillId="0" borderId="24" xfId="56" applyFont="1" applyFill="1" applyBorder="1" applyAlignment="1">
      <alignment horizontal="center" vertical="center" wrapText="1"/>
      <protection/>
    </xf>
    <xf numFmtId="0" fontId="0" fillId="0" borderId="24" xfId="0" applyFont="1" applyFill="1" applyBorder="1" applyAlignment="1">
      <alignment horizontal="center" vertical="center"/>
    </xf>
    <xf numFmtId="0" fontId="0" fillId="0" borderId="24" xfId="0" applyFont="1" applyFill="1" applyBorder="1" applyAlignment="1">
      <alignment vertical="center" wrapText="1"/>
    </xf>
    <xf numFmtId="0" fontId="0" fillId="0" borderId="27" xfId="0" applyFont="1" applyFill="1" applyBorder="1" applyAlignment="1">
      <alignment horizontal="center" vertical="center" wrapText="1"/>
    </xf>
    <xf numFmtId="0" fontId="0" fillId="0" borderId="19" xfId="56" applyFont="1" applyFill="1" applyBorder="1" applyAlignment="1">
      <alignment horizontal="center" vertical="center" wrapText="1"/>
      <protection/>
    </xf>
    <xf numFmtId="0" fontId="0" fillId="0" borderId="28" xfId="56" applyFont="1" applyFill="1" applyBorder="1" applyAlignment="1">
      <alignment horizontal="center" vertical="center" wrapText="1"/>
      <protection/>
    </xf>
    <xf numFmtId="0" fontId="0" fillId="0" borderId="28" xfId="0" applyFont="1" applyFill="1" applyBorder="1" applyAlignment="1">
      <alignment horizontal="center" vertical="center"/>
    </xf>
    <xf numFmtId="0" fontId="0" fillId="0" borderId="28" xfId="0" applyFont="1" applyFill="1" applyBorder="1" applyAlignment="1">
      <alignment vertical="center" wrapText="1"/>
    </xf>
    <xf numFmtId="0" fontId="0"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0" fillId="0" borderId="29" xfId="56" applyFont="1" applyFill="1" applyBorder="1" applyAlignment="1">
      <alignment horizontal="center" vertical="center" wrapText="1"/>
      <protection/>
    </xf>
    <xf numFmtId="0" fontId="0" fillId="0" borderId="30" xfId="0" applyFont="1" applyFill="1" applyBorder="1" applyAlignment="1">
      <alignment horizontal="center" vertical="center" wrapText="1"/>
    </xf>
    <xf numFmtId="168" fontId="0" fillId="0" borderId="10" xfId="0" applyNumberFormat="1" applyFont="1" applyFill="1" applyBorder="1" applyAlignment="1">
      <alignment horizontal="center" vertical="center" wrapText="1"/>
    </xf>
    <xf numFmtId="16" fontId="35" fillId="0" borderId="25" xfId="56" applyNumberFormat="1" applyFont="1" applyFill="1" applyBorder="1" applyAlignment="1">
      <alignment horizontal="left" vertical="center" wrapText="1"/>
      <protection/>
    </xf>
    <xf numFmtId="0" fontId="0" fillId="0" borderId="0" xfId="56" applyFont="1" applyFill="1">
      <alignment/>
      <protection/>
    </xf>
    <xf numFmtId="164" fontId="0" fillId="0" borderId="0" xfId="56" applyNumberFormat="1" applyFont="1" applyFill="1">
      <alignment/>
      <protection/>
    </xf>
    <xf numFmtId="0" fontId="0" fillId="0" borderId="16" xfId="56" applyFont="1" applyFill="1" applyBorder="1" applyAlignment="1">
      <alignment horizontal="center" vertical="center" wrapText="1"/>
      <protection/>
    </xf>
    <xf numFmtId="164" fontId="0" fillId="0" borderId="16" xfId="56" applyNumberFormat="1" applyFont="1" applyFill="1" applyBorder="1" applyAlignment="1">
      <alignment horizontal="center" vertical="center" wrapText="1"/>
      <protection/>
    </xf>
    <xf numFmtId="0" fontId="21" fillId="0" borderId="12" xfId="56" applyFont="1" applyFill="1" applyBorder="1" applyAlignment="1">
      <alignment horizontal="center" vertical="center" wrapText="1"/>
      <protection/>
    </xf>
    <xf numFmtId="164" fontId="0" fillId="0" borderId="10" xfId="0" applyNumberFormat="1" applyFont="1" applyFill="1" applyBorder="1" applyAlignment="1">
      <alignment horizontal="center" vertical="center" wrapText="1"/>
    </xf>
    <xf numFmtId="0" fontId="15" fillId="0" borderId="0" xfId="56" applyFont="1" applyFill="1">
      <alignment/>
      <protection/>
    </xf>
    <xf numFmtId="2" fontId="0" fillId="0" borderId="13" xfId="56" applyNumberFormat="1" applyFont="1" applyFill="1" applyBorder="1" applyAlignment="1">
      <alignment horizontal="center" vertical="center" wrapText="1"/>
      <protection/>
    </xf>
    <xf numFmtId="0" fontId="25" fillId="0" borderId="12" xfId="56" applyFont="1" applyFill="1" applyBorder="1" applyAlignment="1">
      <alignment horizontal="center" vertical="center" wrapText="1"/>
      <protection/>
    </xf>
    <xf numFmtId="16" fontId="25" fillId="0" borderId="12" xfId="56" applyNumberFormat="1" applyFont="1" applyFill="1" applyBorder="1" applyAlignment="1">
      <alignment horizontal="center" vertical="center" wrapText="1"/>
      <protection/>
    </xf>
    <xf numFmtId="0" fontId="25" fillId="0" borderId="10" xfId="56" applyFont="1" applyFill="1" applyBorder="1" applyAlignment="1">
      <alignment horizontal="right" vertical="center" wrapText="1"/>
      <protection/>
    </xf>
    <xf numFmtId="0" fontId="25" fillId="0" borderId="10" xfId="56" applyFont="1" applyFill="1" applyBorder="1" applyAlignment="1">
      <alignment horizontal="center" wrapText="1"/>
      <protection/>
    </xf>
    <xf numFmtId="0" fontId="23" fillId="0" borderId="10" xfId="56" applyFont="1" applyFill="1" applyBorder="1" applyAlignment="1">
      <alignment horizontal="center" wrapText="1"/>
      <protection/>
    </xf>
    <xf numFmtId="49" fontId="25" fillId="0" borderId="12" xfId="56" applyNumberFormat="1" applyFont="1" applyFill="1" applyBorder="1" applyAlignment="1">
      <alignment horizontal="center" vertical="center" wrapText="1"/>
      <protection/>
    </xf>
    <xf numFmtId="0" fontId="25" fillId="0" borderId="10" xfId="56" applyFont="1" applyFill="1" applyBorder="1" applyAlignment="1">
      <alignment horizontal="left" wrapText="1"/>
      <protection/>
    </xf>
    <xf numFmtId="1" fontId="22" fillId="0" borderId="10" xfId="0" applyNumberFormat="1" applyFont="1" applyFill="1" applyBorder="1" applyAlignment="1">
      <alignment horizontal="center" vertical="center"/>
    </xf>
    <xf numFmtId="168" fontId="25"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7" fontId="25" fillId="0" borderId="10" xfId="0" applyNumberFormat="1" applyFont="1" applyFill="1" applyBorder="1" applyAlignment="1">
      <alignment horizontal="center" vertical="center" wrapText="1"/>
    </xf>
    <xf numFmtId="0" fontId="0" fillId="0" borderId="28" xfId="0" applyFont="1" applyFill="1" applyBorder="1" applyAlignment="1">
      <alignment horizontal="center"/>
    </xf>
    <xf numFmtId="0" fontId="40" fillId="0" borderId="28" xfId="0" applyFont="1" applyBorder="1" applyAlignment="1">
      <alignment horizontal="center" vertical="center" wrapText="1"/>
    </xf>
    <xf numFmtId="0" fontId="22" fillId="0" borderId="28" xfId="0" applyFont="1" applyBorder="1" applyAlignment="1">
      <alignment horizontal="center" vertical="center"/>
    </xf>
    <xf numFmtId="0" fontId="22" fillId="0" borderId="28" xfId="0" applyFont="1" applyBorder="1" applyAlignment="1">
      <alignment horizontal="justify" vertical="center" wrapText="1"/>
    </xf>
    <xf numFmtId="169" fontId="22"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justify" vertical="center" wrapText="1"/>
    </xf>
    <xf numFmtId="169" fontId="0" fillId="0" borderId="28" xfId="0" applyNumberFormat="1" applyFont="1" applyBorder="1" applyAlignment="1">
      <alignment horizontal="center" vertical="center"/>
    </xf>
    <xf numFmtId="0" fontId="0" fillId="0" borderId="28" xfId="0" applyFont="1" applyBorder="1" applyAlignment="1">
      <alignment horizontal="justify" vertical="center"/>
    </xf>
    <xf numFmtId="16" fontId="0" fillId="0" borderId="28" xfId="0" applyNumberFormat="1" applyFont="1" applyBorder="1" applyAlignment="1">
      <alignment horizontal="center" vertical="center"/>
    </xf>
    <xf numFmtId="0" fontId="26" fillId="0" borderId="28" xfId="0" applyFont="1" applyBorder="1" applyAlignment="1">
      <alignment/>
    </xf>
    <xf numFmtId="0" fontId="0" fillId="0" borderId="31" xfId="0" applyFont="1" applyBorder="1" applyAlignment="1">
      <alignment horizontal="center" vertical="center"/>
    </xf>
    <xf numFmtId="0" fontId="0" fillId="0" borderId="0" xfId="0" applyFont="1" applyBorder="1" applyAlignment="1">
      <alignment horizontal="justify" vertical="center" wrapText="1"/>
    </xf>
    <xf numFmtId="0" fontId="0" fillId="0" borderId="0" xfId="0" applyFont="1" applyBorder="1" applyAlignment="1">
      <alignment horizontal="center" vertical="center"/>
    </xf>
    <xf numFmtId="169" fontId="0" fillId="0" borderId="28" xfId="0" applyNumberFormat="1" applyBorder="1" applyAlignment="1">
      <alignment horizontal="center" vertical="center"/>
    </xf>
    <xf numFmtId="0" fontId="21" fillId="0" borderId="20" xfId="56" applyFont="1" applyFill="1" applyBorder="1" applyAlignment="1">
      <alignment horizontal="center" vertical="center" wrapText="1"/>
      <protection/>
    </xf>
    <xf numFmtId="4" fontId="21" fillId="0" borderId="16" xfId="56" applyNumberFormat="1" applyFont="1" applyFill="1" applyBorder="1" applyAlignment="1">
      <alignment horizontal="center" vertical="center" wrapText="1"/>
      <protection/>
    </xf>
    <xf numFmtId="4" fontId="21" fillId="0" borderId="19" xfId="56" applyNumberFormat="1" applyFont="1" applyFill="1" applyBorder="1" applyAlignment="1">
      <alignment horizontal="center" vertical="center" wrapText="1"/>
      <protection/>
    </xf>
    <xf numFmtId="0" fontId="21" fillId="0" borderId="13" xfId="56" applyFont="1" applyFill="1" applyBorder="1" applyAlignment="1">
      <alignment horizontal="center"/>
      <protection/>
    </xf>
    <xf numFmtId="0" fontId="21" fillId="0" borderId="17" xfId="56" applyFont="1" applyFill="1" applyBorder="1" applyAlignment="1">
      <alignment horizontal="center"/>
      <protection/>
    </xf>
    <xf numFmtId="0" fontId="21" fillId="0" borderId="20" xfId="56" applyFont="1" applyFill="1" applyBorder="1" applyAlignment="1">
      <alignment horizontal="center"/>
      <protection/>
    </xf>
    <xf numFmtId="4" fontId="21" fillId="0" borderId="10" xfId="56" applyNumberFormat="1" applyFont="1" applyFill="1" applyBorder="1" applyAlignment="1">
      <alignment horizontal="center"/>
      <protection/>
    </xf>
    <xf numFmtId="4" fontId="21" fillId="0" borderId="10" xfId="56" applyNumberFormat="1" applyFont="1" applyBorder="1" applyAlignment="1">
      <alignment horizontal="center"/>
      <protection/>
    </xf>
    <xf numFmtId="0" fontId="21" fillId="0" borderId="13" xfId="56" applyFont="1" applyBorder="1" applyAlignment="1">
      <alignment horizontal="center"/>
      <protection/>
    </xf>
    <xf numFmtId="4" fontId="21" fillId="0" borderId="16" xfId="56" applyNumberFormat="1" applyFont="1" applyFill="1" applyBorder="1" applyAlignment="1">
      <alignment horizontal="center"/>
      <protection/>
    </xf>
    <xf numFmtId="4" fontId="21" fillId="0" borderId="16" xfId="56" applyNumberFormat="1" applyFont="1" applyBorder="1" applyAlignment="1">
      <alignment horizontal="center"/>
      <protection/>
    </xf>
    <xf numFmtId="0" fontId="21" fillId="0" borderId="17" xfId="56" applyFont="1" applyBorder="1" applyAlignment="1">
      <alignment horizontal="center"/>
      <protection/>
    </xf>
    <xf numFmtId="4" fontId="25" fillId="0" borderId="19" xfId="56" applyNumberFormat="1" applyFont="1" applyFill="1" applyBorder="1" applyAlignment="1">
      <alignment horizontal="center"/>
      <protection/>
    </xf>
    <xf numFmtId="0" fontId="25" fillId="0" borderId="20" xfId="56" applyFont="1" applyBorder="1" applyAlignment="1">
      <alignment horizontal="center"/>
      <protection/>
    </xf>
    <xf numFmtId="0" fontId="0" fillId="0" borderId="0" xfId="56" applyFont="1" applyBorder="1" applyAlignment="1">
      <alignment horizontal="center"/>
      <protection/>
    </xf>
    <xf numFmtId="0" fontId="0" fillId="0" borderId="0" xfId="56" applyFont="1" applyAlignment="1">
      <alignment horizontal="center"/>
      <protection/>
    </xf>
    <xf numFmtId="0" fontId="0" fillId="0" borderId="0" xfId="0" applyFont="1" applyAlignment="1">
      <alignment horizontal="center"/>
    </xf>
    <xf numFmtId="4" fontId="22" fillId="0" borderId="19" xfId="0" applyNumberFormat="1" applyFont="1" applyFill="1" applyBorder="1" applyAlignment="1">
      <alignment horizontal="center"/>
    </xf>
    <xf numFmtId="169" fontId="0" fillId="24" borderId="28" xfId="0" applyNumberFormat="1" applyFont="1" applyFill="1" applyBorder="1" applyAlignment="1">
      <alignment horizontal="center" vertical="center"/>
    </xf>
    <xf numFmtId="169" fontId="22" fillId="0" borderId="28" xfId="0" applyNumberFormat="1" applyFont="1" applyFill="1" applyBorder="1" applyAlignment="1">
      <alignment horizontal="center" vertical="center"/>
    </xf>
    <xf numFmtId="0" fontId="39" fillId="0" borderId="0" xfId="54" applyFont="1">
      <alignment/>
      <protection/>
    </xf>
    <xf numFmtId="0" fontId="44" fillId="0" borderId="0" xfId="54" applyFont="1">
      <alignment/>
      <protection/>
    </xf>
    <xf numFmtId="0" fontId="44" fillId="0" borderId="0" xfId="54" applyFont="1" applyAlignment="1">
      <alignment horizontal="right"/>
      <protection/>
    </xf>
    <xf numFmtId="0" fontId="44" fillId="0" borderId="0" xfId="56" applyFont="1">
      <alignment/>
      <protection/>
    </xf>
    <xf numFmtId="0" fontId="31" fillId="0" borderId="0" xfId="54" applyFont="1" applyAlignment="1">
      <alignment horizontal="center"/>
      <protection/>
    </xf>
    <xf numFmtId="0" fontId="44" fillId="0" borderId="0" xfId="56" applyFont="1" applyBorder="1" applyAlignment="1">
      <alignment/>
      <protection/>
    </xf>
    <xf numFmtId="2" fontId="45" fillId="0" borderId="0" xfId="56" applyNumberFormat="1" applyFont="1" applyAlignment="1">
      <alignment horizontal="right" vertical="top" wrapText="1"/>
      <protection/>
    </xf>
    <xf numFmtId="0" fontId="44" fillId="0" borderId="0" xfId="56" applyFont="1" applyAlignment="1">
      <alignment horizontal="right"/>
      <protection/>
    </xf>
    <xf numFmtId="0" fontId="31" fillId="0" borderId="0" xfId="54" applyFont="1">
      <alignment/>
      <protection/>
    </xf>
    <xf numFmtId="177" fontId="31" fillId="0" borderId="24" xfId="54" applyNumberFormat="1" applyFont="1" applyBorder="1" applyAlignment="1">
      <alignment horizontal="center" vertical="center" wrapText="1"/>
      <protection/>
    </xf>
    <xf numFmtId="177" fontId="31" fillId="0" borderId="10" xfId="54" applyNumberFormat="1" applyFont="1" applyBorder="1" applyAlignment="1">
      <alignment horizontal="center" wrapText="1"/>
      <protection/>
    </xf>
    <xf numFmtId="0" fontId="46" fillId="0" borderId="26" xfId="54" applyFont="1" applyBorder="1" applyAlignment="1">
      <alignment horizontal="center"/>
      <protection/>
    </xf>
    <xf numFmtId="177" fontId="31" fillId="20" borderId="10" xfId="54" applyNumberFormat="1" applyFont="1" applyFill="1" applyBorder="1" applyAlignment="1">
      <alignment horizontal="center" vertical="center" wrapText="1"/>
      <protection/>
    </xf>
    <xf numFmtId="177" fontId="31" fillId="20" borderId="10" xfId="54" applyNumberFormat="1" applyFont="1" applyFill="1" applyBorder="1" applyAlignment="1">
      <alignment horizontal="center" wrapText="1"/>
      <protection/>
    </xf>
    <xf numFmtId="177" fontId="10" fillId="20" borderId="10" xfId="54" applyNumberFormat="1" applyFont="1" applyFill="1" applyBorder="1" applyAlignment="1">
      <alignment horizontal="center" wrapText="1"/>
      <protection/>
    </xf>
    <xf numFmtId="177" fontId="44" fillId="0" borderId="10" xfId="54" applyNumberFormat="1" applyFont="1" applyBorder="1" applyAlignment="1">
      <alignment wrapText="1"/>
      <protection/>
    </xf>
    <xf numFmtId="4" fontId="44" fillId="0" borderId="10" xfId="54" applyNumberFormat="1" applyFont="1" applyBorder="1" applyAlignment="1">
      <alignment horizontal="center" wrapText="1"/>
      <protection/>
    </xf>
    <xf numFmtId="177" fontId="44" fillId="0" borderId="10" xfId="54" applyNumberFormat="1" applyFont="1" applyBorder="1" applyAlignment="1">
      <alignment horizontal="left" wrapText="1" indent="1"/>
      <protection/>
    </xf>
    <xf numFmtId="4" fontId="44" fillId="0" borderId="26" xfId="54" applyNumberFormat="1" applyFont="1" applyBorder="1" applyAlignment="1">
      <alignment horizontal="center" wrapText="1"/>
      <protection/>
    </xf>
    <xf numFmtId="0" fontId="44" fillId="0" borderId="10" xfId="54" applyFont="1" applyBorder="1">
      <alignment/>
      <protection/>
    </xf>
    <xf numFmtId="4" fontId="44" fillId="0" borderId="19" xfId="54" applyNumberFormat="1" applyFont="1" applyBorder="1" applyAlignment="1">
      <alignment wrapText="1"/>
      <protection/>
    </xf>
    <xf numFmtId="4" fontId="44" fillId="0" borderId="10" xfId="54" applyNumberFormat="1" applyFont="1" applyBorder="1" applyAlignment="1">
      <alignment wrapText="1"/>
      <protection/>
    </xf>
    <xf numFmtId="177" fontId="47" fillId="0" borderId="10" xfId="54" applyNumberFormat="1" applyFont="1" applyBorder="1" applyAlignment="1">
      <alignment horizontal="left" wrapText="1" indent="2"/>
      <protection/>
    </xf>
    <xf numFmtId="177" fontId="44" fillId="0" borderId="26" xfId="54" applyNumberFormat="1" applyFont="1" applyBorder="1" applyAlignment="1">
      <alignment wrapText="1"/>
      <protection/>
    </xf>
    <xf numFmtId="2" fontId="44" fillId="0" borderId="10" xfId="0" applyNumberFormat="1" applyFont="1" applyFill="1" applyBorder="1" applyAlignment="1" applyProtection="1">
      <alignment horizontal="center" vertical="center"/>
      <protection locked="0"/>
    </xf>
    <xf numFmtId="177" fontId="44" fillId="0" borderId="10" xfId="54" applyNumberFormat="1" applyFont="1" applyBorder="1">
      <alignment/>
      <protection/>
    </xf>
    <xf numFmtId="177" fontId="19" fillId="0" borderId="10" xfId="54" applyNumberFormat="1" applyFont="1" applyBorder="1">
      <alignment/>
      <protection/>
    </xf>
    <xf numFmtId="177" fontId="44" fillId="0" borderId="10" xfId="54" applyNumberFormat="1" applyFont="1" applyBorder="1" applyAlignment="1">
      <alignment vertical="center"/>
      <protection/>
    </xf>
    <xf numFmtId="177" fontId="44" fillId="0" borderId="0" xfId="54" applyNumberFormat="1" applyFont="1" applyAlignment="1">
      <alignment wrapText="1"/>
      <protection/>
    </xf>
    <xf numFmtId="49" fontId="44" fillId="0" borderId="10" xfId="54" applyNumberFormat="1" applyFont="1" applyBorder="1" applyAlignment="1">
      <alignment horizontal="center" wrapText="1"/>
      <protection/>
    </xf>
    <xf numFmtId="0" fontId="41" fillId="0" borderId="0" xfId="56" applyFont="1">
      <alignment/>
      <protection/>
    </xf>
    <xf numFmtId="0" fontId="41" fillId="0" borderId="0" xfId="56" applyFont="1" applyAlignment="1">
      <alignment horizontal="right"/>
      <protection/>
    </xf>
    <xf numFmtId="4" fontId="44" fillId="24" borderId="10" xfId="54" applyNumberFormat="1" applyFont="1" applyFill="1" applyBorder="1" applyAlignment="1">
      <alignment wrapText="1"/>
      <protection/>
    </xf>
    <xf numFmtId="169" fontId="0" fillId="0" borderId="0" xfId="0" applyNumberFormat="1" applyAlignment="1">
      <alignment/>
    </xf>
    <xf numFmtId="0" fontId="49" fillId="0" borderId="28" xfId="0" applyFont="1" applyBorder="1" applyAlignment="1">
      <alignment horizontal="center" vertical="center"/>
    </xf>
    <xf numFmtId="0" fontId="49" fillId="0" borderId="28" xfId="0" applyFont="1" applyBorder="1" applyAlignment="1">
      <alignment horizontal="center" vertical="center" wrapText="1"/>
    </xf>
    <xf numFmtId="0" fontId="0" fillId="0" borderId="0" xfId="0" applyAlignment="1">
      <alignment horizontal="right"/>
    </xf>
    <xf numFmtId="2" fontId="29" fillId="0" borderId="0" xfId="56" applyNumberFormat="1" applyFont="1" applyFill="1" applyAlignment="1">
      <alignment horizontal="center" vertical="top" wrapText="1"/>
      <protection/>
    </xf>
    <xf numFmtId="2" fontId="0" fillId="0" borderId="0" xfId="0" applyNumberFormat="1" applyFont="1" applyAlignment="1">
      <alignment horizontal="right" vertical="top" wrapText="1"/>
    </xf>
    <xf numFmtId="2" fontId="29" fillId="0" borderId="0" xfId="56" applyNumberFormat="1" applyFont="1" applyFill="1" applyAlignment="1">
      <alignment horizontal="center" vertical="top"/>
      <protection/>
    </xf>
    <xf numFmtId="0" fontId="21" fillId="0" borderId="0" xfId="0" applyFont="1" applyAlignment="1">
      <alignment horizontal="right"/>
    </xf>
    <xf numFmtId="2" fontId="21" fillId="0" borderId="0" xfId="0" applyNumberFormat="1" applyFont="1" applyAlignment="1">
      <alignment horizontal="right" vertical="top" wrapText="1"/>
    </xf>
    <xf numFmtId="0" fontId="22" fillId="0" borderId="0" xfId="0" applyFont="1" applyBorder="1" applyAlignment="1">
      <alignment horizontal="center" wrapText="1"/>
    </xf>
    <xf numFmtId="0" fontId="40" fillId="0" borderId="28" xfId="0" applyFont="1" applyBorder="1" applyAlignment="1">
      <alignment horizontal="center" vertical="center" wrapText="1"/>
    </xf>
    <xf numFmtId="0" fontId="22" fillId="0" borderId="32" xfId="56" applyFont="1" applyFill="1" applyBorder="1" applyAlignment="1">
      <alignment horizontal="center" vertical="center" wrapText="1"/>
      <protection/>
    </xf>
    <xf numFmtId="0" fontId="22" fillId="0" borderId="33" xfId="56" applyFont="1" applyFill="1" applyBorder="1" applyAlignment="1">
      <alignment horizontal="center" vertical="center" wrapText="1"/>
      <protection/>
    </xf>
    <xf numFmtId="0" fontId="22" fillId="0" borderId="10" xfId="56" applyFont="1" applyFill="1" applyBorder="1" applyAlignment="1">
      <alignment horizontal="center" vertical="center" wrapText="1"/>
      <protection/>
    </xf>
    <xf numFmtId="164" fontId="22" fillId="0" borderId="10" xfId="56" applyNumberFormat="1" applyFont="1" applyFill="1" applyBorder="1" applyAlignment="1">
      <alignment horizontal="center" vertical="center" wrapText="1"/>
      <protection/>
    </xf>
    <xf numFmtId="164" fontId="22" fillId="0" borderId="32" xfId="56" applyNumberFormat="1" applyFont="1" applyFill="1" applyBorder="1" applyAlignment="1">
      <alignment horizontal="center" vertical="center" wrapText="1"/>
      <protection/>
    </xf>
    <xf numFmtId="0" fontId="25" fillId="0" borderId="0" xfId="56" applyFont="1" applyFill="1" applyBorder="1" applyAlignment="1">
      <alignment horizontal="center" wrapText="1"/>
      <protection/>
    </xf>
    <xf numFmtId="0" fontId="22" fillId="0" borderId="34" xfId="56" applyFont="1" applyFill="1" applyBorder="1" applyAlignment="1">
      <alignment horizontal="center" vertical="center" wrapText="1"/>
      <protection/>
    </xf>
    <xf numFmtId="0" fontId="22" fillId="0" borderId="35" xfId="56" applyFont="1" applyFill="1" applyBorder="1" applyAlignment="1">
      <alignment horizontal="center" vertical="center" wrapText="1"/>
      <protection/>
    </xf>
    <xf numFmtId="0" fontId="22" fillId="0" borderId="36" xfId="56" applyFont="1" applyFill="1" applyBorder="1" applyAlignment="1">
      <alignment horizontal="center" vertical="center" wrapText="1"/>
      <protection/>
    </xf>
    <xf numFmtId="0" fontId="22" fillId="0" borderId="37" xfId="56" applyFont="1" applyFill="1" applyBorder="1" applyAlignment="1">
      <alignment horizontal="center" vertical="center" wrapText="1"/>
      <protection/>
    </xf>
    <xf numFmtId="0" fontId="22" fillId="0" borderId="22" xfId="56" applyFont="1" applyFill="1" applyBorder="1" applyAlignment="1">
      <alignment horizontal="center" vertical="center" wrapText="1"/>
      <protection/>
    </xf>
    <xf numFmtId="0" fontId="22" fillId="0" borderId="0" xfId="0" applyFont="1" applyBorder="1" applyAlignment="1">
      <alignment horizontal="right"/>
    </xf>
    <xf numFmtId="0" fontId="22" fillId="0" borderId="10" xfId="0" applyFont="1" applyBorder="1" applyAlignment="1">
      <alignment horizontal="center" vertical="center" wrapText="1"/>
    </xf>
    <xf numFmtId="0" fontId="21" fillId="0" borderId="0" xfId="0" applyFont="1" applyFill="1" applyBorder="1" applyAlignment="1">
      <alignment horizontal="center"/>
    </xf>
    <xf numFmtId="0" fontId="22" fillId="0" borderId="10" xfId="0" applyFont="1" applyFill="1" applyBorder="1" applyAlignment="1">
      <alignment horizontal="center" vertical="center" wrapText="1"/>
    </xf>
    <xf numFmtId="0" fontId="22" fillId="0" borderId="10" xfId="0" applyFont="1" applyBorder="1" applyAlignment="1">
      <alignment horizontal="center" vertical="top" wrapText="1"/>
    </xf>
    <xf numFmtId="0" fontId="23" fillId="0" borderId="12" xfId="0" applyFont="1" applyFill="1" applyBorder="1" applyAlignment="1">
      <alignment horizontal="center" vertical="center" wrapText="1"/>
    </xf>
    <xf numFmtId="0" fontId="29" fillId="0" borderId="0" xfId="56" applyFont="1" applyFill="1" applyBorder="1" applyAlignment="1">
      <alignment horizontal="center"/>
      <protection/>
    </xf>
    <xf numFmtId="0" fontId="33" fillId="0" borderId="10" xfId="56" applyFont="1" applyFill="1" applyBorder="1" applyAlignment="1">
      <alignment horizontal="center" vertical="center" wrapText="1"/>
      <protection/>
    </xf>
    <xf numFmtId="0" fontId="27" fillId="0" borderId="0" xfId="56" applyFont="1" applyFill="1" applyBorder="1" applyAlignment="1">
      <alignment horizontal="center" wrapText="1"/>
      <protection/>
    </xf>
    <xf numFmtId="0" fontId="41" fillId="0" borderId="0" xfId="0" applyFont="1" applyAlignment="1">
      <alignment/>
    </xf>
    <xf numFmtId="0" fontId="0" fillId="0" borderId="0" xfId="56" applyFont="1" applyFill="1" applyAlignment="1">
      <alignment/>
      <protection/>
    </xf>
    <xf numFmtId="0" fontId="0" fillId="0" borderId="0" xfId="0" applyAlignment="1">
      <alignment/>
    </xf>
    <xf numFmtId="0" fontId="22" fillId="0" borderId="13" xfId="56" applyFont="1" applyFill="1" applyBorder="1" applyAlignment="1">
      <alignment horizontal="center" vertical="center" wrapText="1"/>
      <protection/>
    </xf>
    <xf numFmtId="0" fontId="33" fillId="0" borderId="33" xfId="56" applyFont="1" applyFill="1" applyBorder="1" applyAlignment="1">
      <alignment horizontal="center" vertical="center" wrapText="1"/>
      <protection/>
    </xf>
    <xf numFmtId="0" fontId="21" fillId="0" borderId="0" xfId="56" applyFont="1" applyAlignment="1">
      <alignment horizontal="center"/>
      <protection/>
    </xf>
    <xf numFmtId="2" fontId="41" fillId="0" borderId="0" xfId="56" applyNumberFormat="1" applyFont="1" applyAlignment="1">
      <alignment horizontal="right" vertical="top" wrapText="1"/>
      <protection/>
    </xf>
    <xf numFmtId="0" fontId="21" fillId="0" borderId="0" xfId="56" applyFont="1" applyBorder="1" applyAlignment="1">
      <alignment horizontal="left"/>
      <protection/>
    </xf>
    <xf numFmtId="0" fontId="22" fillId="0" borderId="38" xfId="56" applyFont="1" applyBorder="1" applyAlignment="1">
      <alignment horizontal="center" vertical="center" wrapText="1"/>
      <protection/>
    </xf>
    <xf numFmtId="0" fontId="22" fillId="0" borderId="39" xfId="56" applyFont="1" applyBorder="1" applyAlignment="1">
      <alignment horizontal="center" vertical="center" wrapText="1"/>
      <protection/>
    </xf>
    <xf numFmtId="0" fontId="22" fillId="0" borderId="32" xfId="56" applyFont="1" applyBorder="1" applyAlignment="1">
      <alignment horizontal="center" vertical="center" wrapText="1"/>
      <protection/>
    </xf>
    <xf numFmtId="0" fontId="22" fillId="0" borderId="40" xfId="56" applyFont="1" applyBorder="1" applyAlignment="1">
      <alignment horizontal="center" vertical="center" wrapText="1"/>
      <protection/>
    </xf>
    <xf numFmtId="0" fontId="22" fillId="0" borderId="10" xfId="56" applyFont="1" applyBorder="1" applyAlignment="1">
      <alignment horizontal="center" vertical="center" wrapText="1"/>
      <protection/>
    </xf>
    <xf numFmtId="0" fontId="27" fillId="0" borderId="0" xfId="56" applyFont="1" applyBorder="1" applyAlignment="1">
      <alignment horizontal="center" wrapText="1"/>
      <protection/>
    </xf>
    <xf numFmtId="0" fontId="22" fillId="0" borderId="0" xfId="56" applyFont="1" applyBorder="1" applyAlignment="1">
      <alignment horizontal="right"/>
      <protection/>
    </xf>
    <xf numFmtId="0" fontId="41" fillId="0" borderId="0" xfId="56" applyFont="1" applyBorder="1" applyAlignment="1">
      <alignment horizontal="right"/>
      <protection/>
    </xf>
    <xf numFmtId="0" fontId="21" fillId="0" borderId="0" xfId="56" applyFont="1" applyFill="1" applyBorder="1" applyAlignment="1">
      <alignment horizontal="center"/>
      <protection/>
    </xf>
    <xf numFmtId="0" fontId="0" fillId="0" borderId="0" xfId="56" applyFont="1" applyBorder="1" applyAlignment="1">
      <alignment horizontal="center"/>
      <protection/>
    </xf>
    <xf numFmtId="0" fontId="22" fillId="0" borderId="13" xfId="56" applyFont="1" applyBorder="1" applyAlignment="1">
      <alignment horizontal="center" vertical="top" wrapText="1"/>
      <protection/>
    </xf>
    <xf numFmtId="0" fontId="22" fillId="0" borderId="12" xfId="56" applyFont="1" applyBorder="1" applyAlignment="1">
      <alignment horizontal="center" vertical="top" wrapText="1"/>
      <protection/>
    </xf>
    <xf numFmtId="0" fontId="28" fillId="0" borderId="0" xfId="56" applyFont="1" applyBorder="1" applyAlignment="1">
      <alignment horizontal="center" wrapText="1"/>
      <protection/>
    </xf>
    <xf numFmtId="0" fontId="0" fillId="0" borderId="0" xfId="56" applyFont="1" applyBorder="1" applyAlignment="1">
      <alignment horizontal="right"/>
      <protection/>
    </xf>
    <xf numFmtId="0" fontId="22" fillId="0" borderId="13" xfId="56" applyFont="1" applyBorder="1" applyAlignment="1">
      <alignment horizontal="center" vertical="center" wrapText="1"/>
      <protection/>
    </xf>
    <xf numFmtId="0" fontId="22" fillId="0" borderId="12" xfId="56" applyFont="1" applyBorder="1" applyAlignment="1">
      <alignment horizontal="center" vertical="center" wrapText="1"/>
      <protection/>
    </xf>
    <xf numFmtId="2" fontId="0" fillId="0" borderId="0" xfId="56" applyNumberFormat="1" applyFont="1" applyBorder="1" applyAlignment="1">
      <alignment horizontal="right" vertical="top" wrapText="1"/>
      <protection/>
    </xf>
    <xf numFmtId="0" fontId="22" fillId="0" borderId="41" xfId="56" applyFont="1" applyFill="1" applyBorder="1" applyAlignment="1">
      <alignment horizontal="center" vertical="center" wrapText="1"/>
      <protection/>
    </xf>
    <xf numFmtId="0" fontId="22" fillId="0" borderId="42" xfId="56" applyFont="1" applyBorder="1" applyAlignment="1">
      <alignment horizontal="center" vertical="top" wrapText="1"/>
      <protection/>
    </xf>
    <xf numFmtId="2" fontId="44" fillId="0" borderId="0" xfId="56" applyNumberFormat="1" applyFont="1" applyBorder="1" applyAlignment="1">
      <alignment horizontal="right" vertical="center" wrapText="1"/>
      <protection/>
    </xf>
    <xf numFmtId="0" fontId="44" fillId="0" borderId="0" xfId="56" applyFont="1" applyBorder="1" applyAlignment="1">
      <alignment horizontal="right"/>
      <protection/>
    </xf>
    <xf numFmtId="177" fontId="48" fillId="20" borderId="10" xfId="54" applyNumberFormat="1" applyFont="1" applyFill="1" applyBorder="1" applyAlignment="1">
      <alignment horizontal="center" wrapText="1"/>
      <protection/>
    </xf>
    <xf numFmtId="0" fontId="31" fillId="0" borderId="0" xfId="56" applyFont="1" applyBorder="1" applyAlignment="1">
      <alignment horizontal="center" wrapText="1"/>
      <protection/>
    </xf>
    <xf numFmtId="0" fontId="31" fillId="0" borderId="0" xfId="54" applyFont="1" applyBorder="1" applyAlignment="1">
      <alignment horizontal="center"/>
      <protection/>
    </xf>
    <xf numFmtId="0" fontId="44" fillId="0" borderId="0" xfId="56" applyFont="1" applyBorder="1" applyAlignment="1">
      <alignment horizontal="center"/>
      <protection/>
    </xf>
    <xf numFmtId="177" fontId="44" fillId="0" borderId="10" xfId="54" applyNumberFormat="1" applyFont="1" applyBorder="1" applyAlignment="1">
      <alignment horizontal="center" wrapText="1"/>
      <protection/>
    </xf>
    <xf numFmtId="177" fontId="44" fillId="0" borderId="0" xfId="54" applyNumberFormat="1" applyFont="1" applyBorder="1" applyAlignment="1">
      <alignment horizontal="left"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Форматы по компаниям_last_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7.1.5\&#1087;&#1090;&#1086;\&#1042;&#1085;&#1091;&#1090;&#1088;&#1077;&#1085;&#1085;&#1103;&#1103;\&#1048;&#1053;&#1042;&#1045;&#1057;&#1058;&#1048;&#1062;&#1048;&#1054;&#1053;&#1053;&#1067;&#1045;%20&#1055;&#1056;&#1054;&#1043;&#1056;&#1040;&#1052;&#1052;&#1067;\&#1080;&#1085;&#1074;&#1077;&#1089;&#1090;%20&#1087;&#1088;%202013%20&#1087;&#1086;&#1089;&#1083;%20&#1074;&#1072;&#1088;&#1080;&#1072;&#1085;&#1090;\&#1048;&#1053;&#1042;&#1045;&#1057;&#1058;&#1048;&#1062;&#1048;&#1054;&#1053;&#1053;&#1040;&#1071;%20&#1055;&#1056;&#1054;&#1043;&#1056;&#1040;&#1052;&#1052;&#1040;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приложение 1.1 с НДС"/>
      <sheetName val="приложение 1.1 без НДС "/>
      <sheetName val="содержание"/>
      <sheetName val="приложение 1.2._2013 "/>
      <sheetName val="приложение 1.3"/>
      <sheetName val="приложение 1.4"/>
      <sheetName val="приложение 2.2"/>
      <sheetName val="приложение 2.3"/>
      <sheetName val="приложение 3.1"/>
      <sheetName val="приложение 3.2"/>
      <sheetName val="приложение 4.1"/>
      <sheetName val="приложение 4.2"/>
      <sheetName val="приложение 4.3"/>
      <sheetName val="приложение 5"/>
      <sheetName val="приложение 6.1"/>
      <sheetName val="приложение 6.2"/>
      <sheetName val="приложение 6.3"/>
      <sheetName val="приложение 7.1"/>
      <sheetName val="приложение 7.2"/>
      <sheetName val="приложение 8"/>
      <sheetName val="приложение 9"/>
      <sheetName val="приложение 10"/>
      <sheetName val="приложение 11.1"/>
      <sheetName val="приложение 11.2"/>
      <sheetName val="приложение 12"/>
      <sheetName val="приложение 13"/>
      <sheetName val="приложение 14"/>
      <sheetName val="приложение 1.1"/>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83"/>
  <sheetViews>
    <sheetView zoomScalePageLayoutView="0" workbookViewId="0" topLeftCell="A1">
      <selection activeCell="C6" sqref="C6:D6"/>
    </sheetView>
  </sheetViews>
  <sheetFormatPr defaultColWidth="9.00390625" defaultRowHeight="15.75"/>
  <cols>
    <col min="1" max="1" width="7.00390625" style="0" customWidth="1"/>
    <col min="2" max="2" width="53.75390625" style="0" customWidth="1"/>
    <col min="3" max="4" width="12.375" style="0" customWidth="1"/>
    <col min="5" max="5" width="10.50390625" style="0" customWidth="1"/>
  </cols>
  <sheetData>
    <row r="1" spans="1:4" ht="36.75" customHeight="1">
      <c r="A1" s="349" t="s">
        <v>412</v>
      </c>
      <c r="B1" s="349"/>
      <c r="C1" s="349"/>
      <c r="D1" s="349"/>
    </row>
    <row r="2" ht="15.75">
      <c r="D2" s="151" t="s">
        <v>621</v>
      </c>
    </row>
    <row r="3" ht="15.75">
      <c r="D3" s="151" t="s">
        <v>413</v>
      </c>
    </row>
    <row r="4" spans="3:4" ht="15.75">
      <c r="C4" t="s">
        <v>414</v>
      </c>
      <c r="D4" s="151"/>
    </row>
    <row r="5" spans="3:4" ht="15.75">
      <c r="C5" t="s">
        <v>355</v>
      </c>
      <c r="D5" s="151"/>
    </row>
    <row r="6" ht="15.75">
      <c r="D6" s="343" t="s">
        <v>362</v>
      </c>
    </row>
    <row r="7" ht="15.75">
      <c r="D7" s="151" t="s">
        <v>415</v>
      </c>
    </row>
    <row r="8" ht="15.75">
      <c r="D8" s="151" t="s">
        <v>623</v>
      </c>
    </row>
    <row r="9" ht="15.75">
      <c r="D9" s="151" t="s">
        <v>416</v>
      </c>
    </row>
    <row r="10" spans="1:4" ht="14.25" customHeight="1">
      <c r="A10" s="350" t="s">
        <v>563</v>
      </c>
      <c r="B10" s="350" t="s">
        <v>417</v>
      </c>
      <c r="C10" s="350" t="s">
        <v>418</v>
      </c>
      <c r="D10" s="350"/>
    </row>
    <row r="11" spans="1:4" ht="12.75" customHeight="1">
      <c r="A11" s="350"/>
      <c r="B11" s="350"/>
      <c r="C11" s="273" t="s">
        <v>589</v>
      </c>
      <c r="D11" s="273" t="s">
        <v>590</v>
      </c>
    </row>
    <row r="12" spans="1:4" ht="12.75" customHeight="1">
      <c r="A12" s="341">
        <v>1</v>
      </c>
      <c r="B12" s="341">
        <v>2</v>
      </c>
      <c r="C12" s="342">
        <v>3</v>
      </c>
      <c r="D12" s="342">
        <v>4</v>
      </c>
    </row>
    <row r="13" spans="1:4" ht="15.75" customHeight="1">
      <c r="A13" s="274" t="s">
        <v>365</v>
      </c>
      <c r="B13" s="275" t="s">
        <v>419</v>
      </c>
      <c r="C13" s="276">
        <f>C15+C16+C17</f>
        <v>487.4</v>
      </c>
      <c r="D13" s="276">
        <f>D15+D16+D17</f>
        <v>608.6</v>
      </c>
    </row>
    <row r="14" spans="1:4" ht="15.75">
      <c r="A14" s="277"/>
      <c r="B14" s="278" t="s">
        <v>420</v>
      </c>
      <c r="C14" s="276"/>
      <c r="D14" s="276"/>
    </row>
    <row r="15" spans="1:4" ht="15.75">
      <c r="A15" s="277" t="s">
        <v>628</v>
      </c>
      <c r="B15" s="278" t="s">
        <v>421</v>
      </c>
      <c r="C15" s="276">
        <f>323.4+164</f>
        <v>487.4</v>
      </c>
      <c r="D15" s="276">
        <v>505</v>
      </c>
    </row>
    <row r="16" spans="1:4" ht="15.75">
      <c r="A16" s="277" t="s">
        <v>642</v>
      </c>
      <c r="B16" s="278" t="s">
        <v>422</v>
      </c>
      <c r="C16" s="276"/>
      <c r="D16" s="276">
        <v>78.2</v>
      </c>
    </row>
    <row r="17" spans="1:4" ht="15.75">
      <c r="A17" s="277" t="s">
        <v>647</v>
      </c>
      <c r="B17" s="278" t="s">
        <v>423</v>
      </c>
      <c r="C17" s="276"/>
      <c r="D17" s="276">
        <f>103.6-D16</f>
        <v>25.39999999999999</v>
      </c>
    </row>
    <row r="18" spans="1:7" ht="15.75">
      <c r="A18" s="274" t="s">
        <v>366</v>
      </c>
      <c r="B18" s="275" t="s">
        <v>424</v>
      </c>
      <c r="C18" s="276">
        <f>C19+C24+C25+C26+C27</f>
        <v>430.786</v>
      </c>
      <c r="D18" s="276">
        <f>D19+D24+D25+D26+D27</f>
        <v>500.12482633999997</v>
      </c>
      <c r="F18" s="340"/>
      <c r="G18" s="340"/>
    </row>
    <row r="19" spans="1:4" ht="15.75">
      <c r="A19" s="274" t="s">
        <v>348</v>
      </c>
      <c r="B19" s="275" t="s">
        <v>425</v>
      </c>
      <c r="C19" s="276">
        <f>C21+C22+C23</f>
        <v>194.5</v>
      </c>
      <c r="D19" s="276">
        <f>D21+D22+D23</f>
        <v>206.53756284</v>
      </c>
    </row>
    <row r="20" spans="1:4" ht="15.75">
      <c r="A20" s="277"/>
      <c r="B20" s="278" t="s">
        <v>420</v>
      </c>
      <c r="C20" s="279"/>
      <c r="D20" s="279"/>
    </row>
    <row r="21" spans="1:4" ht="15.75">
      <c r="A21" s="277" t="s">
        <v>628</v>
      </c>
      <c r="B21" s="278" t="s">
        <v>426</v>
      </c>
      <c r="C21" s="305"/>
      <c r="D21" s="305">
        <v>9.28057001</v>
      </c>
    </row>
    <row r="22" spans="1:4" ht="15.75">
      <c r="A22" s="277" t="s">
        <v>642</v>
      </c>
      <c r="B22" s="278" t="s">
        <v>427</v>
      </c>
      <c r="C22" s="279">
        <v>30.5</v>
      </c>
      <c r="D22" s="279">
        <f>46.27911368-D21</f>
        <v>36.998543670000004</v>
      </c>
    </row>
    <row r="23" spans="1:4" ht="15.75">
      <c r="A23" s="277" t="s">
        <v>647</v>
      </c>
      <c r="B23" s="278" t="s">
        <v>428</v>
      </c>
      <c r="C23" s="279">
        <v>164</v>
      </c>
      <c r="D23" s="279">
        <v>160.25844916</v>
      </c>
    </row>
    <row r="24" spans="1:4" ht="15.75">
      <c r="A24" s="274" t="s">
        <v>653</v>
      </c>
      <c r="B24" s="275" t="s">
        <v>429</v>
      </c>
      <c r="C24" s="276">
        <f>128.5136+40.0824+5</f>
        <v>173.596</v>
      </c>
      <c r="D24" s="276">
        <v>192.60099542</v>
      </c>
    </row>
    <row r="25" spans="1:4" ht="15.75">
      <c r="A25" s="274" t="s">
        <v>430</v>
      </c>
      <c r="B25" s="275" t="s">
        <v>431</v>
      </c>
      <c r="C25" s="276">
        <v>41</v>
      </c>
      <c r="D25" s="276">
        <v>50.27174612</v>
      </c>
    </row>
    <row r="26" spans="1:4" ht="15.75">
      <c r="A26" s="274" t="s">
        <v>432</v>
      </c>
      <c r="B26" s="275" t="s">
        <v>433</v>
      </c>
      <c r="C26" s="306">
        <v>4</v>
      </c>
      <c r="D26" s="306">
        <v>5.8</v>
      </c>
    </row>
    <row r="27" spans="1:4" ht="15.75">
      <c r="A27" s="274" t="s">
        <v>434</v>
      </c>
      <c r="B27" s="275" t="s">
        <v>435</v>
      </c>
      <c r="C27" s="276">
        <f>22.29+29.6-4.1-18.6-11.5</f>
        <v>17.689999999999998</v>
      </c>
      <c r="D27" s="276">
        <f>48.21452196-3.3</f>
        <v>44.91452196</v>
      </c>
    </row>
    <row r="28" spans="1:4" ht="15.75">
      <c r="A28" s="277"/>
      <c r="B28" s="278" t="s">
        <v>420</v>
      </c>
      <c r="C28" s="279"/>
      <c r="D28" s="279"/>
    </row>
    <row r="29" spans="1:4" ht="15.75">
      <c r="A29" s="277" t="s">
        <v>367</v>
      </c>
      <c r="B29" s="278" t="s">
        <v>436</v>
      </c>
      <c r="C29" s="279">
        <v>2.4</v>
      </c>
      <c r="D29" s="279">
        <v>6.8</v>
      </c>
    </row>
    <row r="30" spans="1:4" ht="15.75">
      <c r="A30" s="277" t="s">
        <v>368</v>
      </c>
      <c r="B30" s="278" t="s">
        <v>437</v>
      </c>
      <c r="C30" s="279">
        <v>3.4</v>
      </c>
      <c r="D30" s="279">
        <v>3.70288685</v>
      </c>
    </row>
    <row r="31" spans="1:4" ht="15.75">
      <c r="A31" s="277" t="s">
        <v>369</v>
      </c>
      <c r="B31" s="278" t="s">
        <v>438</v>
      </c>
      <c r="C31" s="279">
        <v>0</v>
      </c>
      <c r="D31" s="279">
        <v>0</v>
      </c>
    </row>
    <row r="32" spans="1:4" ht="15.75">
      <c r="A32" s="274" t="s">
        <v>439</v>
      </c>
      <c r="B32" s="275" t="s">
        <v>440</v>
      </c>
      <c r="C32" s="276">
        <f>C13-C18</f>
        <v>56.613999999999976</v>
      </c>
      <c r="D32" s="276">
        <f>D13-D18</f>
        <v>108.47517366000005</v>
      </c>
    </row>
    <row r="33" spans="1:4" ht="15.75">
      <c r="A33" s="274" t="s">
        <v>441</v>
      </c>
      <c r="B33" s="275" t="s">
        <v>442</v>
      </c>
      <c r="C33" s="274">
        <f>C34-C38</f>
        <v>-3.1</v>
      </c>
      <c r="D33" s="276">
        <f>D34-D38</f>
        <v>-4.999999999999999</v>
      </c>
    </row>
    <row r="34" spans="1:4" ht="15.75">
      <c r="A34" s="277" t="s">
        <v>348</v>
      </c>
      <c r="B34" s="278" t="s">
        <v>443</v>
      </c>
      <c r="C34" s="277">
        <v>0</v>
      </c>
      <c r="D34" s="277">
        <v>6.2</v>
      </c>
    </row>
    <row r="35" spans="1:4" ht="15.75">
      <c r="A35" s="277"/>
      <c r="B35" s="278" t="s">
        <v>225</v>
      </c>
      <c r="C35" s="277"/>
      <c r="D35" s="277"/>
    </row>
    <row r="36" spans="1:4" ht="31.5">
      <c r="A36" s="277" t="s">
        <v>628</v>
      </c>
      <c r="B36" s="278" t="s">
        <v>444</v>
      </c>
      <c r="C36" s="277"/>
      <c r="D36" s="277"/>
    </row>
    <row r="37" spans="1:4" ht="15.75">
      <c r="A37" s="277" t="s">
        <v>642</v>
      </c>
      <c r="B37" s="280" t="s">
        <v>445</v>
      </c>
      <c r="C37" s="277"/>
      <c r="D37" s="277">
        <v>0.2</v>
      </c>
    </row>
    <row r="38" spans="1:4" ht="15.75">
      <c r="A38" s="277" t="s">
        <v>653</v>
      </c>
      <c r="B38" s="278" t="s">
        <v>446</v>
      </c>
      <c r="C38" s="277">
        <v>3.1</v>
      </c>
      <c r="D38" s="277">
        <v>11.2</v>
      </c>
    </row>
    <row r="39" spans="1:4" ht="15.75">
      <c r="A39" s="277"/>
      <c r="B39" s="278" t="s">
        <v>225</v>
      </c>
      <c r="C39" s="277"/>
      <c r="D39" s="277"/>
    </row>
    <row r="40" spans="1:4" ht="15.75">
      <c r="A40" s="277" t="s">
        <v>655</v>
      </c>
      <c r="B40" s="278" t="s">
        <v>447</v>
      </c>
      <c r="C40" s="277">
        <v>0.15</v>
      </c>
      <c r="D40" s="277">
        <v>0.36</v>
      </c>
    </row>
    <row r="41" spans="1:4" ht="15.75">
      <c r="A41" s="274" t="s">
        <v>448</v>
      </c>
      <c r="B41" s="275" t="s">
        <v>449</v>
      </c>
      <c r="C41" s="276">
        <f>C32+C33</f>
        <v>53.513999999999974</v>
      </c>
      <c r="D41" s="276">
        <f>D32+D33</f>
        <v>103.47517366000005</v>
      </c>
    </row>
    <row r="42" spans="1:4" ht="15.75">
      <c r="A42" s="274" t="s">
        <v>450</v>
      </c>
      <c r="B42" s="275" t="s">
        <v>451</v>
      </c>
      <c r="C42" s="276">
        <v>10.3</v>
      </c>
      <c r="D42" s="276">
        <f>D41-D43</f>
        <v>92.26517366000004</v>
      </c>
    </row>
    <row r="43" spans="1:4" ht="15.75">
      <c r="A43" s="274" t="s">
        <v>452</v>
      </c>
      <c r="B43" s="275" t="s">
        <v>453</v>
      </c>
      <c r="C43" s="276">
        <f>C41-C42</f>
        <v>43.21399999999997</v>
      </c>
      <c r="D43" s="276">
        <f>'приложение 12'!B21</f>
        <v>11.21</v>
      </c>
    </row>
    <row r="44" spans="1:4" ht="15.75">
      <c r="A44" s="274" t="s">
        <v>454</v>
      </c>
      <c r="B44" s="275" t="s">
        <v>455</v>
      </c>
      <c r="C44" s="276">
        <f>SUM(C46:C49)</f>
        <v>0</v>
      </c>
      <c r="D44" s="276">
        <f>SUM(D46:D49)</f>
        <v>22.57</v>
      </c>
    </row>
    <row r="45" spans="1:4" ht="15.75">
      <c r="A45" s="277"/>
      <c r="B45" s="278" t="s">
        <v>420</v>
      </c>
      <c r="C45" s="277"/>
      <c r="D45" s="277"/>
    </row>
    <row r="46" spans="1:4" ht="15.75">
      <c r="A46" s="277" t="s">
        <v>348</v>
      </c>
      <c r="B46" s="278" t="s">
        <v>456</v>
      </c>
      <c r="C46" s="277"/>
      <c r="D46" s="277"/>
    </row>
    <row r="47" spans="1:4" ht="15.75">
      <c r="A47" s="281" t="s">
        <v>653</v>
      </c>
      <c r="B47" s="278" t="s">
        <v>457</v>
      </c>
      <c r="C47" s="279"/>
      <c r="D47" s="279">
        <v>4.170000000000001</v>
      </c>
    </row>
    <row r="48" spans="1:4" ht="15.75">
      <c r="A48" s="277" t="s">
        <v>430</v>
      </c>
      <c r="B48" s="278" t="s">
        <v>458</v>
      </c>
      <c r="C48" s="277"/>
      <c r="D48" s="277">
        <v>3.5</v>
      </c>
    </row>
    <row r="49" spans="1:4" ht="15.75">
      <c r="A49" s="277" t="s">
        <v>432</v>
      </c>
      <c r="B49" s="278" t="s">
        <v>459</v>
      </c>
      <c r="C49" s="277"/>
      <c r="D49" s="277">
        <v>14.9</v>
      </c>
    </row>
    <row r="50" spans="1:4" ht="15.75">
      <c r="A50" s="274" t="s">
        <v>460</v>
      </c>
      <c r="B50" s="275" t="s">
        <v>461</v>
      </c>
      <c r="C50" s="274"/>
      <c r="D50" s="274"/>
    </row>
    <row r="51" spans="1:4" ht="15.75">
      <c r="A51" s="277" t="s">
        <v>348</v>
      </c>
      <c r="B51" s="282" t="s">
        <v>462</v>
      </c>
      <c r="C51" s="277"/>
      <c r="D51" s="277">
        <v>43</v>
      </c>
    </row>
    <row r="52" spans="1:4" ht="15.75">
      <c r="A52" s="277" t="s">
        <v>653</v>
      </c>
      <c r="B52" s="278" t="s">
        <v>463</v>
      </c>
      <c r="C52" s="277"/>
      <c r="D52" s="277"/>
    </row>
    <row r="53" spans="1:4" ht="15.75">
      <c r="A53" s="277"/>
      <c r="B53" s="278" t="s">
        <v>464</v>
      </c>
      <c r="C53" s="277">
        <f>C51-C52</f>
        <v>0</v>
      </c>
      <c r="D53" s="277">
        <f>D51-D52</f>
        <v>43</v>
      </c>
    </row>
    <row r="54" spans="1:4" ht="15.75">
      <c r="A54" s="274" t="s">
        <v>465</v>
      </c>
      <c r="B54" s="275" t="s">
        <v>466</v>
      </c>
      <c r="C54" s="274"/>
      <c r="D54" s="274"/>
    </row>
    <row r="55" spans="1:4" ht="15.75">
      <c r="A55" s="277" t="s">
        <v>348</v>
      </c>
      <c r="B55" s="282" t="s">
        <v>467</v>
      </c>
      <c r="C55" s="277"/>
      <c r="D55" s="277">
        <v>62</v>
      </c>
    </row>
    <row r="56" spans="1:4" ht="15.75">
      <c r="A56" s="277" t="s">
        <v>653</v>
      </c>
      <c r="B56" s="278" t="s">
        <v>468</v>
      </c>
      <c r="C56" s="277"/>
      <c r="D56" s="277"/>
    </row>
    <row r="57" spans="1:4" ht="15.75">
      <c r="A57" s="277"/>
      <c r="B57" s="278" t="s">
        <v>464</v>
      </c>
      <c r="C57" s="277">
        <f>C55-C56</f>
        <v>0</v>
      </c>
      <c r="D57" s="277">
        <f>D55-D56</f>
        <v>62</v>
      </c>
    </row>
    <row r="58" spans="1:4" ht="15.75">
      <c r="A58" s="274" t="s">
        <v>469</v>
      </c>
      <c r="B58" s="275" t="s">
        <v>470</v>
      </c>
      <c r="C58" s="274">
        <f>C60+C62</f>
        <v>0</v>
      </c>
      <c r="D58" s="274">
        <f>D60+D62</f>
        <v>0</v>
      </c>
    </row>
    <row r="59" spans="1:4" ht="15.75">
      <c r="A59" s="274"/>
      <c r="B59" s="278" t="s">
        <v>471</v>
      </c>
      <c r="C59" s="277"/>
      <c r="D59" s="277"/>
    </row>
    <row r="60" spans="1:4" ht="15.75">
      <c r="A60" s="277" t="s">
        <v>348</v>
      </c>
      <c r="B60" s="278" t="s">
        <v>472</v>
      </c>
      <c r="C60" s="277"/>
      <c r="D60" s="277"/>
    </row>
    <row r="61" spans="1:4" ht="15.75">
      <c r="A61" s="277" t="s">
        <v>628</v>
      </c>
      <c r="B61" s="278" t="s">
        <v>473</v>
      </c>
      <c r="C61" s="274"/>
      <c r="D61" s="274"/>
    </row>
    <row r="62" spans="1:4" ht="15.75">
      <c r="A62" s="277" t="s">
        <v>653</v>
      </c>
      <c r="B62" s="278" t="s">
        <v>474</v>
      </c>
      <c r="C62" s="274"/>
      <c r="D62" s="274"/>
    </row>
    <row r="63" spans="1:4" ht="15.75">
      <c r="A63" s="274" t="s">
        <v>475</v>
      </c>
      <c r="B63" s="275" t="s">
        <v>476</v>
      </c>
      <c r="C63" s="274">
        <f>C65+C67</f>
        <v>0</v>
      </c>
      <c r="D63" s="274">
        <f>D65+D67</f>
        <v>0</v>
      </c>
    </row>
    <row r="64" spans="1:4" ht="15.75">
      <c r="A64" s="274"/>
      <c r="B64" s="278" t="s">
        <v>477</v>
      </c>
      <c r="C64" s="277"/>
      <c r="D64" s="277"/>
    </row>
    <row r="65" spans="1:4" ht="15.75">
      <c r="A65" s="277" t="s">
        <v>348</v>
      </c>
      <c r="B65" s="278" t="s">
        <v>478</v>
      </c>
      <c r="C65" s="274"/>
      <c r="D65" s="274"/>
    </row>
    <row r="66" spans="1:4" ht="15.75">
      <c r="A66" s="277" t="s">
        <v>628</v>
      </c>
      <c r="B66" s="278" t="s">
        <v>473</v>
      </c>
      <c r="C66" s="274"/>
      <c r="D66" s="274"/>
    </row>
    <row r="67" spans="1:4" ht="15.75">
      <c r="A67" s="277" t="s">
        <v>653</v>
      </c>
      <c r="B67" s="278" t="s">
        <v>474</v>
      </c>
      <c r="C67" s="274"/>
      <c r="D67" s="277"/>
    </row>
    <row r="68" spans="1:4" ht="15.75">
      <c r="A68" s="274" t="s">
        <v>479</v>
      </c>
      <c r="B68" s="275" t="s">
        <v>480</v>
      </c>
      <c r="C68" s="274"/>
      <c r="D68" s="274"/>
    </row>
    <row r="69" spans="1:4" ht="15.75">
      <c r="A69" s="274" t="s">
        <v>481</v>
      </c>
      <c r="B69" s="275" t="s">
        <v>482</v>
      </c>
      <c r="C69" s="274">
        <f>C70+C71</f>
        <v>0</v>
      </c>
      <c r="D69" s="274">
        <f>D70+D71</f>
        <v>0</v>
      </c>
    </row>
    <row r="70" spans="1:4" ht="15.75">
      <c r="A70" s="277" t="s">
        <v>348</v>
      </c>
      <c r="B70" s="278" t="s">
        <v>483</v>
      </c>
      <c r="C70" s="277"/>
      <c r="D70" s="277"/>
    </row>
    <row r="71" spans="1:4" ht="15.75">
      <c r="A71" s="277" t="s">
        <v>653</v>
      </c>
      <c r="B71" s="278" t="s">
        <v>484</v>
      </c>
      <c r="C71" s="277"/>
      <c r="D71" s="277"/>
    </row>
    <row r="72" spans="1:4" ht="15.75">
      <c r="A72" s="274" t="s">
        <v>485</v>
      </c>
      <c r="B72" s="275" t="s">
        <v>486</v>
      </c>
      <c r="C72" s="277"/>
      <c r="D72" s="277"/>
    </row>
    <row r="73" spans="1:4" ht="15.75">
      <c r="A73" s="274" t="s">
        <v>487</v>
      </c>
      <c r="B73" s="275" t="s">
        <v>488</v>
      </c>
      <c r="C73" s="276">
        <f>'приложение 8'!C18</f>
        <v>69.215</v>
      </c>
      <c r="D73" s="276">
        <f>'приложение 8'!D18</f>
        <v>147.73999999999998</v>
      </c>
    </row>
    <row r="74" spans="1:4" ht="15.75">
      <c r="A74" s="274"/>
      <c r="B74" s="278" t="s">
        <v>473</v>
      </c>
      <c r="C74" s="276"/>
      <c r="D74" s="276"/>
    </row>
    <row r="75" spans="1:4" ht="47.25">
      <c r="A75" s="274" t="s">
        <v>487</v>
      </c>
      <c r="B75" s="275" t="s">
        <v>489</v>
      </c>
      <c r="C75" s="279">
        <f>C13+C34+C52+C55+C58+C68+C71+C72</f>
        <v>487.4</v>
      </c>
      <c r="D75" s="279">
        <f>D13+D34+D52+D55+D58+D68+D71+D72</f>
        <v>676.8000000000001</v>
      </c>
    </row>
    <row r="76" spans="1:4" ht="47.25">
      <c r="A76" s="274" t="s">
        <v>490</v>
      </c>
      <c r="B76" s="275" t="s">
        <v>491</v>
      </c>
      <c r="C76" s="279">
        <f>C18-C23+C38+C51+C56+C63+C70+C73+C42+C44</f>
        <v>349.401</v>
      </c>
      <c r="D76" s="279">
        <f>D18-D23+D38+D51+D56+D63+D70+D73+D42+D44</f>
        <v>656.64155084</v>
      </c>
    </row>
    <row r="77" spans="1:4" ht="31.5">
      <c r="A77" s="274"/>
      <c r="B77" s="275" t="s">
        <v>492</v>
      </c>
      <c r="C77" s="276">
        <f>C75-C76</f>
        <v>137.99899999999997</v>
      </c>
      <c r="D77" s="276">
        <f>D75-D76</f>
        <v>20.158449160000032</v>
      </c>
    </row>
    <row r="78" spans="1:4" ht="15.75">
      <c r="A78" s="283"/>
      <c r="B78" s="284"/>
      <c r="C78" s="285"/>
      <c r="D78" s="285"/>
    </row>
    <row r="79" spans="1:4" ht="15.75">
      <c r="A79" s="277"/>
      <c r="B79" s="275" t="s">
        <v>656</v>
      </c>
      <c r="C79" s="277"/>
      <c r="D79" s="277"/>
    </row>
    <row r="80" spans="1:4" ht="15.75">
      <c r="A80" s="277" t="s">
        <v>348</v>
      </c>
      <c r="B80" s="278" t="s">
        <v>384</v>
      </c>
      <c r="C80" s="286">
        <v>40.99399999999996</v>
      </c>
      <c r="D80" s="286">
        <v>124.28</v>
      </c>
    </row>
    <row r="82" ht="15.75">
      <c r="B82" s="153"/>
    </row>
    <row r="83" spans="1:4" ht="15.75">
      <c r="A83" s="152" t="s">
        <v>202</v>
      </c>
      <c r="D83" s="343" t="s">
        <v>203</v>
      </c>
    </row>
  </sheetData>
  <sheetProtection selectLockedCells="1" selectUnlockedCells="1"/>
  <mergeCells count="4">
    <mergeCell ref="A1:D1"/>
    <mergeCell ref="A10:A11"/>
    <mergeCell ref="B10:B11"/>
    <mergeCell ref="C10:D10"/>
  </mergeCells>
  <printOptions/>
  <pageMargins left="0.984251968503937" right="0.3937007874015748" top="0.29" bottom="0.31" header="0.41" footer="0.42"/>
  <pageSetup fitToHeight="0" fitToWidth="1" horizontalDpi="300" verticalDpi="300" orientation="portrait" paperSize="9" scale="96" r:id="rId1"/>
  <rowBreaks count="1" manualBreakCount="1">
    <brk id="52" max="255" man="1"/>
  </rowBreaks>
</worksheet>
</file>

<file path=xl/worksheets/sheet2.xml><?xml version="1.0" encoding="utf-8"?>
<worksheet xmlns="http://schemas.openxmlformats.org/spreadsheetml/2006/main" xmlns:r="http://schemas.openxmlformats.org/officeDocument/2006/relationships">
  <sheetPr>
    <tabColor indexed="21"/>
    <pageSetUpPr fitToPage="1"/>
  </sheetPr>
  <dimension ref="A1:M549"/>
  <sheetViews>
    <sheetView view="pageBreakPreview" zoomScale="75" zoomScaleNormal="75" zoomScaleSheetLayoutView="75" zoomScalePageLayoutView="0" workbookViewId="0" topLeftCell="A1">
      <selection activeCell="C4" sqref="C4"/>
    </sheetView>
  </sheetViews>
  <sheetFormatPr defaultColWidth="9.00390625" defaultRowHeight="15.75"/>
  <cols>
    <col min="1" max="1" width="6.25390625" style="1" customWidth="1"/>
    <col min="2" max="2" width="40.375" style="2" customWidth="1"/>
    <col min="3" max="5" width="12.875" style="2" customWidth="1"/>
    <col min="6" max="6" width="16.875" style="28" customWidth="1"/>
    <col min="7" max="7" width="16.125" style="28" customWidth="1"/>
    <col min="8" max="8" width="14.125" style="2" customWidth="1"/>
    <col min="9" max="9" width="12.875" style="252" customWidth="1"/>
    <col min="10" max="10" width="12.875" style="253" customWidth="1"/>
    <col min="11" max="11" width="15.125" style="2" customWidth="1"/>
    <col min="12" max="12" width="16.00390625" style="2" customWidth="1"/>
    <col min="13" max="13" width="28.625" style="2" customWidth="1"/>
    <col min="14" max="16384" width="9.00390625" style="121" customWidth="1"/>
  </cols>
  <sheetData>
    <row r="1" spans="1:13" ht="54" customHeight="1">
      <c r="A1" s="356" t="s">
        <v>208</v>
      </c>
      <c r="B1" s="356"/>
      <c r="C1" s="356"/>
      <c r="D1" s="356"/>
      <c r="E1" s="356"/>
      <c r="F1" s="356"/>
      <c r="G1" s="356"/>
      <c r="H1" s="356"/>
      <c r="I1" s="356"/>
      <c r="J1" s="356"/>
      <c r="K1" s="356"/>
      <c r="L1" s="356"/>
      <c r="M1" s="356"/>
    </row>
    <row r="2" ht="21.75" customHeight="1">
      <c r="M2" s="29" t="s">
        <v>621</v>
      </c>
    </row>
    <row r="3" spans="10:13" ht="23.25">
      <c r="J3" s="252"/>
      <c r="M3" s="29" t="s">
        <v>622</v>
      </c>
    </row>
    <row r="4" ht="33" customHeight="1">
      <c r="M4" s="29" t="s">
        <v>569</v>
      </c>
    </row>
    <row r="5" ht="23.25">
      <c r="M5" s="29" t="s">
        <v>570</v>
      </c>
    </row>
    <row r="6" ht="23.25">
      <c r="M6" s="30"/>
    </row>
    <row r="7" ht="23.25">
      <c r="M7" s="344" t="s">
        <v>562</v>
      </c>
    </row>
    <row r="8" spans="1:13" ht="23.25">
      <c r="A8" s="19"/>
      <c r="M8" s="29" t="s">
        <v>571</v>
      </c>
    </row>
    <row r="9" spans="1:13" ht="23.25">
      <c r="A9" s="19"/>
      <c r="M9" s="29" t="s">
        <v>623</v>
      </c>
    </row>
    <row r="10" ht="16.5" thickBot="1"/>
    <row r="11" spans="1:13" ht="54" customHeight="1" thickBot="1">
      <c r="A11" s="357" t="s">
        <v>624</v>
      </c>
      <c r="B11" s="351" t="s">
        <v>625</v>
      </c>
      <c r="C11" s="351" t="s">
        <v>572</v>
      </c>
      <c r="D11" s="358" t="s">
        <v>573</v>
      </c>
      <c r="E11" s="359"/>
      <c r="F11" s="351" t="s">
        <v>574</v>
      </c>
      <c r="G11" s="351" t="s">
        <v>575</v>
      </c>
      <c r="H11" s="351" t="s">
        <v>576</v>
      </c>
      <c r="I11" s="351" t="s">
        <v>577</v>
      </c>
      <c r="J11" s="351"/>
      <c r="K11" s="351"/>
      <c r="L11" s="351"/>
      <c r="M11" s="352" t="s">
        <v>578</v>
      </c>
    </row>
    <row r="12" spans="1:13" ht="61.5" customHeight="1" thickBot="1">
      <c r="A12" s="357"/>
      <c r="B12" s="351"/>
      <c r="C12" s="351"/>
      <c r="D12" s="360"/>
      <c r="E12" s="361"/>
      <c r="F12" s="351"/>
      <c r="G12" s="351"/>
      <c r="H12" s="351"/>
      <c r="I12" s="353" t="s">
        <v>584</v>
      </c>
      <c r="J12" s="354" t="s">
        <v>585</v>
      </c>
      <c r="K12" s="353" t="s">
        <v>586</v>
      </c>
      <c r="L12" s="353"/>
      <c r="M12" s="352"/>
    </row>
    <row r="13" spans="1:13" ht="97.5" customHeight="1">
      <c r="A13" s="357"/>
      <c r="B13" s="351"/>
      <c r="C13" s="351"/>
      <c r="D13" s="3" t="s">
        <v>587</v>
      </c>
      <c r="E13" s="3" t="s">
        <v>588</v>
      </c>
      <c r="F13" s="3" t="s">
        <v>579</v>
      </c>
      <c r="G13" s="3" t="s">
        <v>579</v>
      </c>
      <c r="H13" s="351"/>
      <c r="I13" s="351"/>
      <c r="J13" s="355"/>
      <c r="K13" s="3" t="s">
        <v>593</v>
      </c>
      <c r="L13" s="3" t="s">
        <v>594</v>
      </c>
      <c r="M13" s="352"/>
    </row>
    <row r="14" spans="1:13" ht="82.5" customHeight="1">
      <c r="A14" s="31"/>
      <c r="B14" s="32" t="s">
        <v>595</v>
      </c>
      <c r="C14" s="33"/>
      <c r="D14" s="33">
        <v>69.22124656508475</v>
      </c>
      <c r="E14" s="33">
        <v>147.73847927999998</v>
      </c>
      <c r="F14" s="33">
        <v>147.73848347999996</v>
      </c>
      <c r="G14" s="33">
        <v>69.28572848</v>
      </c>
      <c r="H14" s="33">
        <v>0</v>
      </c>
      <c r="I14" s="33">
        <v>-0.6289146854237295</v>
      </c>
      <c r="J14" s="33">
        <v>125.61296012333966</v>
      </c>
      <c r="K14" s="211"/>
      <c r="L14" s="211"/>
      <c r="M14" s="212"/>
    </row>
    <row r="15" spans="1:13" ht="26.25" customHeight="1">
      <c r="A15" s="31"/>
      <c r="B15" s="32" t="s">
        <v>596</v>
      </c>
      <c r="C15" s="33"/>
      <c r="D15" s="33">
        <v>69.22124656508475</v>
      </c>
      <c r="E15" s="33">
        <v>69.28572428000001</v>
      </c>
      <c r="F15" s="33">
        <v>69.28572848</v>
      </c>
      <c r="G15" s="33">
        <v>69.28572848</v>
      </c>
      <c r="H15" s="33">
        <v>0</v>
      </c>
      <c r="I15" s="33">
        <v>-0.6289146854237295</v>
      </c>
      <c r="J15" s="33">
        <v>125.61296012333966</v>
      </c>
      <c r="K15" s="211"/>
      <c r="L15" s="211"/>
      <c r="M15" s="212"/>
    </row>
    <row r="16" spans="1:13" ht="21.75" customHeight="1">
      <c r="A16" s="31"/>
      <c r="B16" s="32" t="s">
        <v>597</v>
      </c>
      <c r="C16" s="33"/>
      <c r="D16" s="33">
        <v>0</v>
      </c>
      <c r="E16" s="33">
        <v>78.45275499999995</v>
      </c>
      <c r="F16" s="5">
        <v>78.45275499999995</v>
      </c>
      <c r="G16" s="5">
        <v>0</v>
      </c>
      <c r="H16" s="5">
        <v>0</v>
      </c>
      <c r="I16" s="5">
        <v>0</v>
      </c>
      <c r="J16" s="5">
        <v>0</v>
      </c>
      <c r="K16" s="4"/>
      <c r="L16" s="4"/>
      <c r="M16" s="34"/>
    </row>
    <row r="17" spans="1:13" ht="16.5" customHeight="1">
      <c r="A17" s="31"/>
      <c r="B17" s="35"/>
      <c r="C17" s="33"/>
      <c r="D17" s="33"/>
      <c r="E17" s="36"/>
      <c r="F17" s="7"/>
      <c r="G17" s="7"/>
      <c r="H17" s="7"/>
      <c r="I17" s="213"/>
      <c r="J17" s="213"/>
      <c r="K17" s="4"/>
      <c r="L17" s="4"/>
      <c r="M17" s="34"/>
    </row>
    <row r="18" spans="1:13" ht="31.5">
      <c r="A18" s="37">
        <v>1</v>
      </c>
      <c r="B18" s="3" t="s">
        <v>627</v>
      </c>
      <c r="C18" s="33"/>
      <c r="D18" s="33"/>
      <c r="E18" s="36"/>
      <c r="F18" s="7"/>
      <c r="G18" s="7"/>
      <c r="H18" s="7"/>
      <c r="I18" s="213"/>
      <c r="J18" s="213"/>
      <c r="K18" s="4"/>
      <c r="L18" s="4"/>
      <c r="M18" s="34"/>
    </row>
    <row r="19" spans="1:13" ht="31.5">
      <c r="A19" s="38" t="s">
        <v>628</v>
      </c>
      <c r="B19" s="3" t="s">
        <v>629</v>
      </c>
      <c r="C19" s="33"/>
      <c r="D19" s="33"/>
      <c r="E19" s="33"/>
      <c r="F19" s="7"/>
      <c r="G19" s="7"/>
      <c r="H19" s="7"/>
      <c r="I19" s="213"/>
      <c r="J19" s="213"/>
      <c r="K19" s="4"/>
      <c r="L19" s="4"/>
      <c r="M19" s="34"/>
    </row>
    <row r="20" spans="1:13" ht="56.25">
      <c r="A20" s="39" t="s">
        <v>630</v>
      </c>
      <c r="B20" s="12" t="s">
        <v>631</v>
      </c>
      <c r="C20" s="36"/>
      <c r="D20" s="36"/>
      <c r="E20" s="36"/>
      <c r="F20" s="7"/>
      <c r="G20" s="7"/>
      <c r="H20" s="7"/>
      <c r="I20" s="213"/>
      <c r="J20" s="213"/>
      <c r="K20" s="4"/>
      <c r="L20" s="4"/>
      <c r="M20" s="34"/>
    </row>
    <row r="21" spans="1:13" ht="15.75">
      <c r="A21" s="41" t="s">
        <v>630</v>
      </c>
      <c r="B21" s="13" t="s">
        <v>679</v>
      </c>
      <c r="C21" s="36"/>
      <c r="D21" s="36"/>
      <c r="E21" s="36"/>
      <c r="F21" s="7"/>
      <c r="G21" s="7"/>
      <c r="H21" s="7"/>
      <c r="I21" s="213"/>
      <c r="J21" s="213"/>
      <c r="K21" s="4"/>
      <c r="L21" s="4"/>
      <c r="M21" s="34"/>
    </row>
    <row r="22" spans="1:13" ht="31.5">
      <c r="A22" s="209" t="s">
        <v>630</v>
      </c>
      <c r="B22" s="210" t="s">
        <v>756</v>
      </c>
      <c r="C22" s="36"/>
      <c r="D22" s="36">
        <v>0.203</v>
      </c>
      <c r="E22" s="36">
        <v>0.14311334</v>
      </c>
      <c r="F22" s="213">
        <v>0.14311334</v>
      </c>
      <c r="G22" s="213">
        <v>0.14311334</v>
      </c>
      <c r="H22" s="213"/>
      <c r="I22" s="213">
        <v>0.05988666000000001</v>
      </c>
      <c r="J22" s="213">
        <v>29.500817733990147</v>
      </c>
      <c r="K22" s="4"/>
      <c r="L22" s="4"/>
      <c r="M22" s="34" t="s">
        <v>493</v>
      </c>
    </row>
    <row r="23" spans="1:13" ht="47.25">
      <c r="A23" s="209" t="s">
        <v>630</v>
      </c>
      <c r="B23" s="210" t="s">
        <v>757</v>
      </c>
      <c r="C23" s="36"/>
      <c r="D23" s="36">
        <v>0.609</v>
      </c>
      <c r="E23" s="36">
        <v>0.47169696</v>
      </c>
      <c r="F23" s="213">
        <v>0.47169696</v>
      </c>
      <c r="G23" s="213">
        <v>0.47169696</v>
      </c>
      <c r="H23" s="213"/>
      <c r="I23" s="213">
        <v>0.13730304</v>
      </c>
      <c r="J23" s="213">
        <v>22.54565517241379</v>
      </c>
      <c r="K23" s="211"/>
      <c r="L23" s="211"/>
      <c r="M23" s="212" t="s">
        <v>493</v>
      </c>
    </row>
    <row r="24" spans="1:13" ht="47.25">
      <c r="A24" s="209" t="s">
        <v>630</v>
      </c>
      <c r="B24" s="210" t="s">
        <v>758</v>
      </c>
      <c r="C24" s="36"/>
      <c r="D24" s="36">
        <v>0.78</v>
      </c>
      <c r="E24" s="36">
        <v>0.80321653</v>
      </c>
      <c r="F24" s="213">
        <v>0.80321653</v>
      </c>
      <c r="G24" s="213">
        <v>0.80321653</v>
      </c>
      <c r="H24" s="213"/>
      <c r="I24" s="213">
        <v>-0.023216530000000013</v>
      </c>
      <c r="J24" s="213">
        <v>-2.9764782051282066</v>
      </c>
      <c r="K24" s="211"/>
      <c r="L24" s="211"/>
      <c r="M24" s="212" t="s">
        <v>493</v>
      </c>
    </row>
    <row r="25" spans="1:13" ht="31.5">
      <c r="A25" s="209" t="s">
        <v>630</v>
      </c>
      <c r="B25" s="210" t="s">
        <v>759</v>
      </c>
      <c r="C25" s="36"/>
      <c r="D25" s="36">
        <v>0.398</v>
      </c>
      <c r="E25" s="36">
        <v>0.31425944</v>
      </c>
      <c r="F25" s="213">
        <v>0.31425944</v>
      </c>
      <c r="G25" s="213">
        <v>0.31425944</v>
      </c>
      <c r="H25" s="213"/>
      <c r="I25" s="213">
        <v>0.08374056000000002</v>
      </c>
      <c r="J25" s="213">
        <v>21.040341708542716</v>
      </c>
      <c r="K25" s="211"/>
      <c r="L25" s="211"/>
      <c r="M25" s="212" t="s">
        <v>493</v>
      </c>
    </row>
    <row r="26" spans="1:13" ht="31.5">
      <c r="A26" s="209" t="s">
        <v>630</v>
      </c>
      <c r="B26" s="210" t="s">
        <v>760</v>
      </c>
      <c r="C26" s="36"/>
      <c r="D26" s="36">
        <v>0</v>
      </c>
      <c r="E26" s="36">
        <v>0.6087100000000001</v>
      </c>
      <c r="F26" s="133">
        <v>0.6087100000000001</v>
      </c>
      <c r="G26" s="133">
        <v>0.6087100000000001</v>
      </c>
      <c r="H26" s="213"/>
      <c r="I26" s="213">
        <v>-0.6087100000000001</v>
      </c>
      <c r="J26" s="213">
        <v>0</v>
      </c>
      <c r="K26" s="211"/>
      <c r="L26" s="211"/>
      <c r="M26" s="212" t="s">
        <v>599</v>
      </c>
    </row>
    <row r="27" spans="1:13" s="154" customFormat="1" ht="31.5">
      <c r="A27" s="209" t="s">
        <v>630</v>
      </c>
      <c r="B27" s="210" t="s">
        <v>761</v>
      </c>
      <c r="C27" s="36"/>
      <c r="D27" s="36">
        <v>0</v>
      </c>
      <c r="E27" s="36">
        <v>0.14311333</v>
      </c>
      <c r="F27" s="133">
        <v>0.14311333</v>
      </c>
      <c r="G27" s="133">
        <v>0.14311333</v>
      </c>
      <c r="H27" s="213"/>
      <c r="I27" s="213">
        <v>-0.14311333</v>
      </c>
      <c r="J27" s="213">
        <v>0</v>
      </c>
      <c r="K27" s="211"/>
      <c r="L27" s="211"/>
      <c r="M27" s="212" t="s">
        <v>599</v>
      </c>
    </row>
    <row r="28" spans="1:13" s="126" customFormat="1" ht="15.75">
      <c r="A28" s="37" t="s">
        <v>630</v>
      </c>
      <c r="B28" s="13" t="s">
        <v>680</v>
      </c>
      <c r="C28" s="43"/>
      <c r="D28" s="43">
        <v>1.99</v>
      </c>
      <c r="E28" s="43">
        <v>2.4841096000000005</v>
      </c>
      <c r="F28" s="5">
        <v>2.4841096</v>
      </c>
      <c r="G28" s="5">
        <v>2.4841096</v>
      </c>
      <c r="H28" s="5"/>
      <c r="I28" s="5">
        <v>-0.4941096000000005</v>
      </c>
      <c r="J28" s="5">
        <v>-24.82962814070354</v>
      </c>
      <c r="K28" s="211"/>
      <c r="L28" s="211"/>
      <c r="M28" s="212"/>
    </row>
    <row r="29" spans="1:13" ht="15.75">
      <c r="A29" s="42" t="s">
        <v>630</v>
      </c>
      <c r="B29" s="13" t="s">
        <v>681</v>
      </c>
      <c r="C29" s="33"/>
      <c r="D29" s="33"/>
      <c r="E29" s="33"/>
      <c r="F29" s="7"/>
      <c r="G29" s="7"/>
      <c r="H29" s="7"/>
      <c r="I29" s="213"/>
      <c r="J29" s="213"/>
      <c r="K29" s="3"/>
      <c r="L29" s="3"/>
      <c r="M29" s="208"/>
    </row>
    <row r="30" spans="1:13" ht="31.5">
      <c r="A30" s="209" t="s">
        <v>630</v>
      </c>
      <c r="B30" s="210" t="s">
        <v>762</v>
      </c>
      <c r="C30" s="36"/>
      <c r="D30" s="36">
        <v>0.2</v>
      </c>
      <c r="E30" s="36">
        <v>0</v>
      </c>
      <c r="F30" s="213">
        <v>0</v>
      </c>
      <c r="G30" s="213">
        <v>0</v>
      </c>
      <c r="H30" s="213"/>
      <c r="I30" s="213">
        <v>0.2</v>
      </c>
      <c r="J30" s="213">
        <v>100</v>
      </c>
      <c r="K30" s="4"/>
      <c r="L30" s="4"/>
      <c r="M30" s="34" t="s">
        <v>604</v>
      </c>
    </row>
    <row r="31" spans="1:13" ht="31.5">
      <c r="A31" s="209" t="s">
        <v>630</v>
      </c>
      <c r="B31" s="210" t="s">
        <v>763</v>
      </c>
      <c r="C31" s="36"/>
      <c r="D31" s="36">
        <v>0.2</v>
      </c>
      <c r="E31" s="36">
        <v>0</v>
      </c>
      <c r="F31" s="213">
        <v>0</v>
      </c>
      <c r="G31" s="213">
        <v>0</v>
      </c>
      <c r="H31" s="213"/>
      <c r="I31" s="213">
        <v>0.2</v>
      </c>
      <c r="J31" s="213">
        <v>100</v>
      </c>
      <c r="K31" s="211"/>
      <c r="L31" s="211"/>
      <c r="M31" s="212" t="s">
        <v>604</v>
      </c>
    </row>
    <row r="32" spans="1:13" ht="47.25">
      <c r="A32" s="209"/>
      <c r="B32" s="210" t="s">
        <v>764</v>
      </c>
      <c r="C32" s="36"/>
      <c r="D32" s="36">
        <v>0</v>
      </c>
      <c r="E32" s="36">
        <v>0.14928449</v>
      </c>
      <c r="F32" s="213">
        <v>0.14928449</v>
      </c>
      <c r="G32" s="213">
        <v>0.14928449</v>
      </c>
      <c r="H32" s="213"/>
      <c r="I32" s="213">
        <v>-0.14928449</v>
      </c>
      <c r="J32" s="213">
        <v>0</v>
      </c>
      <c r="K32" s="211"/>
      <c r="L32" s="211"/>
      <c r="M32" s="212" t="s">
        <v>599</v>
      </c>
    </row>
    <row r="33" spans="1:13" s="126" customFormat="1" ht="47.25">
      <c r="A33" s="209"/>
      <c r="B33" s="210" t="s">
        <v>765</v>
      </c>
      <c r="C33" s="36"/>
      <c r="D33" s="36">
        <v>0</v>
      </c>
      <c r="E33" s="36">
        <v>0.14886678</v>
      </c>
      <c r="F33" s="213">
        <v>0.14886678</v>
      </c>
      <c r="G33" s="213">
        <v>0.14886678</v>
      </c>
      <c r="H33" s="213"/>
      <c r="I33" s="213">
        <v>-0.14886678</v>
      </c>
      <c r="J33" s="213">
        <v>0</v>
      </c>
      <c r="K33" s="211"/>
      <c r="L33" s="211"/>
      <c r="M33" s="212" t="s">
        <v>599</v>
      </c>
    </row>
    <row r="34" spans="1:13" s="155" customFormat="1" ht="18.75">
      <c r="A34" s="37"/>
      <c r="B34" s="13" t="s">
        <v>610</v>
      </c>
      <c r="C34" s="33"/>
      <c r="D34" s="33">
        <v>0.4</v>
      </c>
      <c r="E34" s="33">
        <v>0.29815126999999997</v>
      </c>
      <c r="F34" s="5">
        <v>0.29815126999999997</v>
      </c>
      <c r="G34" s="5">
        <v>0.29815126999999997</v>
      </c>
      <c r="H34" s="5"/>
      <c r="I34" s="5"/>
      <c r="J34" s="5"/>
      <c r="K34" s="211"/>
      <c r="L34" s="211"/>
      <c r="M34" s="212"/>
    </row>
    <row r="35" spans="1:13" ht="15.75">
      <c r="A35" s="42" t="s">
        <v>630</v>
      </c>
      <c r="B35" s="13" t="s">
        <v>682</v>
      </c>
      <c r="C35" s="36"/>
      <c r="D35" s="36"/>
      <c r="E35" s="36"/>
      <c r="F35" s="7"/>
      <c r="G35" s="7"/>
      <c r="H35" s="7"/>
      <c r="I35" s="213"/>
      <c r="J35" s="213"/>
      <c r="K35" s="3"/>
      <c r="L35" s="3"/>
      <c r="M35" s="208"/>
    </row>
    <row r="36" spans="1:13" ht="31.5">
      <c r="A36" s="37" t="s">
        <v>630</v>
      </c>
      <c r="B36" s="210" t="s">
        <v>766</v>
      </c>
      <c r="C36" s="36"/>
      <c r="D36" s="36">
        <v>0.2</v>
      </c>
      <c r="E36" s="36">
        <v>0</v>
      </c>
      <c r="F36" s="133">
        <v>0</v>
      </c>
      <c r="G36" s="133">
        <v>0</v>
      </c>
      <c r="H36" s="213"/>
      <c r="I36" s="213">
        <v>0.2</v>
      </c>
      <c r="J36" s="213">
        <v>100</v>
      </c>
      <c r="K36" s="4"/>
      <c r="L36" s="4"/>
      <c r="M36" s="34" t="s">
        <v>604</v>
      </c>
    </row>
    <row r="37" spans="1:13" ht="15.75">
      <c r="A37" s="37"/>
      <c r="B37" s="13" t="s">
        <v>930</v>
      </c>
      <c r="C37" s="33"/>
      <c r="D37" s="33">
        <v>0.2</v>
      </c>
      <c r="E37" s="33">
        <v>0</v>
      </c>
      <c r="F37" s="43">
        <v>0</v>
      </c>
      <c r="G37" s="43">
        <v>0</v>
      </c>
      <c r="H37" s="5"/>
      <c r="I37" s="5"/>
      <c r="J37" s="5"/>
      <c r="K37" s="211"/>
      <c r="L37" s="211"/>
      <c r="M37" s="212"/>
    </row>
    <row r="38" spans="1:13" ht="37.5">
      <c r="A38" s="256" t="s">
        <v>630</v>
      </c>
      <c r="B38" s="3" t="s">
        <v>683</v>
      </c>
      <c r="C38" s="43"/>
      <c r="D38" s="43">
        <v>0.6000000000000001</v>
      </c>
      <c r="E38" s="43">
        <v>0.29815126999999997</v>
      </c>
      <c r="F38" s="44">
        <v>0.29815126999999997</v>
      </c>
      <c r="G38" s="44">
        <v>0.29815126999999997</v>
      </c>
      <c r="H38" s="213"/>
      <c r="I38" s="213"/>
      <c r="J38" s="213"/>
      <c r="K38" s="3"/>
      <c r="L38" s="3"/>
      <c r="M38" s="208"/>
    </row>
    <row r="39" spans="1:13" ht="18.75">
      <c r="A39" s="256"/>
      <c r="B39" s="22" t="s">
        <v>684</v>
      </c>
      <c r="C39" s="44"/>
      <c r="D39" s="44">
        <v>2.59</v>
      </c>
      <c r="E39" s="44">
        <v>2.7822608700000004</v>
      </c>
      <c r="F39" s="5">
        <v>2.78226087</v>
      </c>
      <c r="G39" s="5">
        <v>2.78226087</v>
      </c>
      <c r="H39" s="213"/>
      <c r="I39" s="213"/>
      <c r="J39" s="213"/>
      <c r="K39" s="211"/>
      <c r="L39" s="211"/>
      <c r="M39" s="212"/>
    </row>
    <row r="40" spans="1:13" ht="56.25">
      <c r="A40" s="39" t="s">
        <v>632</v>
      </c>
      <c r="B40" s="15" t="s">
        <v>633</v>
      </c>
      <c r="C40" s="44"/>
      <c r="D40" s="44"/>
      <c r="E40" s="44"/>
      <c r="F40" s="5"/>
      <c r="G40" s="5"/>
      <c r="H40" s="7"/>
      <c r="I40" s="213"/>
      <c r="J40" s="213"/>
      <c r="K40" s="211"/>
      <c r="L40" s="211"/>
      <c r="M40" s="212"/>
    </row>
    <row r="41" spans="1:13" ht="15.75">
      <c r="A41" s="39" t="s">
        <v>632</v>
      </c>
      <c r="B41" s="13" t="s">
        <v>679</v>
      </c>
      <c r="C41" s="36"/>
      <c r="D41" s="36"/>
      <c r="E41" s="36"/>
      <c r="F41" s="7"/>
      <c r="G41" s="7"/>
      <c r="H41" s="7"/>
      <c r="I41" s="213"/>
      <c r="J41" s="213"/>
      <c r="K41" s="4"/>
      <c r="L41" s="4"/>
      <c r="M41" s="34"/>
    </row>
    <row r="42" spans="1:13" ht="47.25">
      <c r="A42" s="42" t="s">
        <v>632</v>
      </c>
      <c r="B42" s="210" t="s">
        <v>767</v>
      </c>
      <c r="C42" s="36"/>
      <c r="D42" s="36">
        <v>0.2147</v>
      </c>
      <c r="E42" s="36">
        <v>0.22446102</v>
      </c>
      <c r="F42" s="213">
        <v>0.22446102</v>
      </c>
      <c r="G42" s="213">
        <v>0.22446102</v>
      </c>
      <c r="H42" s="213"/>
      <c r="I42" s="213">
        <v>-0.00976102000000001</v>
      </c>
      <c r="J42" s="213">
        <v>-4.546353050768519</v>
      </c>
      <c r="K42" s="4"/>
      <c r="L42" s="4"/>
      <c r="M42" s="34" t="s">
        <v>493</v>
      </c>
    </row>
    <row r="43" spans="1:13" ht="47.25">
      <c r="A43" s="209" t="s">
        <v>632</v>
      </c>
      <c r="B43" s="210" t="s">
        <v>768</v>
      </c>
      <c r="C43" s="36"/>
      <c r="D43" s="36">
        <v>0.15186000000000002</v>
      </c>
      <c r="E43" s="36">
        <v>0.17002619</v>
      </c>
      <c r="F43" s="213">
        <v>0.17002619</v>
      </c>
      <c r="G43" s="213">
        <v>0.17002619</v>
      </c>
      <c r="H43" s="213"/>
      <c r="I43" s="213">
        <v>-0.01816618999999997</v>
      </c>
      <c r="J43" s="213">
        <v>-11.962458843671781</v>
      </c>
      <c r="K43" s="211"/>
      <c r="L43" s="211"/>
      <c r="M43" s="212" t="s">
        <v>493</v>
      </c>
    </row>
    <row r="44" spans="1:13" ht="47.25">
      <c r="A44" s="209" t="s">
        <v>632</v>
      </c>
      <c r="B44" s="210" t="s">
        <v>769</v>
      </c>
      <c r="C44" s="36"/>
      <c r="D44" s="36">
        <v>0.15200000000000002</v>
      </c>
      <c r="E44" s="36">
        <v>0.17023751</v>
      </c>
      <c r="F44" s="213">
        <v>0.17023751</v>
      </c>
      <c r="G44" s="213">
        <v>0.17023751</v>
      </c>
      <c r="H44" s="213"/>
      <c r="I44" s="213">
        <v>-0.018237509999999985</v>
      </c>
      <c r="J44" s="213">
        <v>-11.99836184210525</v>
      </c>
      <c r="K44" s="211"/>
      <c r="L44" s="211"/>
      <c r="M44" s="212" t="s">
        <v>493</v>
      </c>
    </row>
    <row r="45" spans="1:13" s="126" customFormat="1" ht="47.25">
      <c r="A45" s="209" t="s">
        <v>632</v>
      </c>
      <c r="B45" s="210" t="s">
        <v>770</v>
      </c>
      <c r="C45" s="36"/>
      <c r="D45" s="36">
        <v>0.384</v>
      </c>
      <c r="E45" s="36">
        <v>0.45384964</v>
      </c>
      <c r="F45" s="213">
        <v>0.45384964</v>
      </c>
      <c r="G45" s="213">
        <v>0.45384964</v>
      </c>
      <c r="H45" s="213"/>
      <c r="I45" s="213">
        <v>-0.06984963999999999</v>
      </c>
      <c r="J45" s="213">
        <v>-18.190010416666663</v>
      </c>
      <c r="K45" s="211"/>
      <c r="L45" s="211"/>
      <c r="M45" s="212" t="s">
        <v>493</v>
      </c>
    </row>
    <row r="46" spans="1:13" ht="47.25">
      <c r="A46" s="209" t="s">
        <v>632</v>
      </c>
      <c r="B46" s="210" t="s">
        <v>771</v>
      </c>
      <c r="C46" s="36"/>
      <c r="D46" s="36">
        <v>0.19186</v>
      </c>
      <c r="E46" s="36">
        <v>0.22123137</v>
      </c>
      <c r="F46" s="36">
        <v>0.22123137</v>
      </c>
      <c r="G46" s="36">
        <v>0.22123137</v>
      </c>
      <c r="H46" s="213"/>
      <c r="I46" s="213">
        <v>-0.029371370000000008</v>
      </c>
      <c r="J46" s="213">
        <v>-15.30875117273012</v>
      </c>
      <c r="K46" s="211"/>
      <c r="L46" s="211"/>
      <c r="M46" s="212" t="s">
        <v>493</v>
      </c>
    </row>
    <row r="47" spans="1:13" ht="16.5" customHeight="1">
      <c r="A47" s="209" t="s">
        <v>632</v>
      </c>
      <c r="B47" s="210" t="s">
        <v>772</v>
      </c>
      <c r="C47" s="36"/>
      <c r="D47" s="36">
        <v>1.212</v>
      </c>
      <c r="E47" s="36">
        <v>0.633672</v>
      </c>
      <c r="F47" s="213">
        <v>0.633672</v>
      </c>
      <c r="G47" s="213">
        <v>0.633672</v>
      </c>
      <c r="H47" s="213"/>
      <c r="I47" s="213">
        <v>0.578328</v>
      </c>
      <c r="J47" s="213">
        <v>47.716831683168316</v>
      </c>
      <c r="K47" s="211"/>
      <c r="L47" s="211"/>
      <c r="M47" s="212" t="s">
        <v>493</v>
      </c>
    </row>
    <row r="48" spans="1:13" ht="47.25">
      <c r="A48" s="216" t="s">
        <v>632</v>
      </c>
      <c r="B48" s="17" t="s">
        <v>773</v>
      </c>
      <c r="C48" s="36"/>
      <c r="D48" s="36">
        <v>0.3037</v>
      </c>
      <c r="E48" s="36">
        <v>0</v>
      </c>
      <c r="F48" s="213">
        <v>0</v>
      </c>
      <c r="G48" s="213">
        <v>0</v>
      </c>
      <c r="H48" s="213"/>
      <c r="I48" s="213">
        <v>0.3037</v>
      </c>
      <c r="J48" s="213">
        <v>100</v>
      </c>
      <c r="K48" s="211"/>
      <c r="L48" s="211"/>
      <c r="M48" s="212" t="s">
        <v>604</v>
      </c>
    </row>
    <row r="49" spans="1:13" ht="47.25">
      <c r="A49" s="216" t="s">
        <v>632</v>
      </c>
      <c r="B49" s="17" t="s">
        <v>774</v>
      </c>
      <c r="C49" s="36"/>
      <c r="D49" s="36">
        <v>0</v>
      </c>
      <c r="E49" s="36">
        <v>0.320405</v>
      </c>
      <c r="F49" s="213">
        <v>0.320405</v>
      </c>
      <c r="G49" s="213">
        <v>0.320405</v>
      </c>
      <c r="H49" s="213"/>
      <c r="I49" s="213">
        <v>-0.320405</v>
      </c>
      <c r="J49" s="213">
        <v>0</v>
      </c>
      <c r="K49" s="211"/>
      <c r="L49" s="211"/>
      <c r="M49" s="212" t="s">
        <v>600</v>
      </c>
    </row>
    <row r="50" spans="1:13" ht="47.25">
      <c r="A50" s="216" t="s">
        <v>632</v>
      </c>
      <c r="B50" s="17" t="s">
        <v>775</v>
      </c>
      <c r="C50" s="36"/>
      <c r="D50" s="36">
        <v>0.3837</v>
      </c>
      <c r="E50" s="36">
        <v>0.41330191</v>
      </c>
      <c r="F50" s="36">
        <v>0.41330191</v>
      </c>
      <c r="G50" s="36">
        <v>0.41330191</v>
      </c>
      <c r="H50" s="213"/>
      <c r="I50" s="213">
        <v>-0.02960191000000001</v>
      </c>
      <c r="J50" s="213">
        <v>-7.714857961949442</v>
      </c>
      <c r="K50" s="211"/>
      <c r="L50" s="211"/>
      <c r="M50" s="212" t="s">
        <v>493</v>
      </c>
    </row>
    <row r="51" spans="1:13" ht="15.75">
      <c r="A51" s="37" t="s">
        <v>632</v>
      </c>
      <c r="B51" s="13" t="s">
        <v>680</v>
      </c>
      <c r="C51" s="33"/>
      <c r="D51" s="33">
        <v>2.9938200000000004</v>
      </c>
      <c r="E51" s="33">
        <v>2.6071846400000003</v>
      </c>
      <c r="F51" s="5">
        <v>2.6071846400000003</v>
      </c>
      <c r="G51" s="5">
        <v>2.6071846400000003</v>
      </c>
      <c r="H51" s="5"/>
      <c r="I51" s="5"/>
      <c r="J51" s="5"/>
      <c r="K51" s="211"/>
      <c r="L51" s="211"/>
      <c r="M51" s="212"/>
    </row>
    <row r="52" spans="1:13" ht="36" customHeight="1">
      <c r="A52" s="37" t="s">
        <v>632</v>
      </c>
      <c r="B52" s="3"/>
      <c r="C52" s="36"/>
      <c r="D52" s="36"/>
      <c r="E52" s="36"/>
      <c r="F52" s="7"/>
      <c r="G52" s="7"/>
      <c r="H52" s="7"/>
      <c r="I52" s="213"/>
      <c r="J52" s="213"/>
      <c r="K52" s="3"/>
      <c r="L52" s="3"/>
      <c r="M52" s="208"/>
    </row>
    <row r="53" spans="1:13" ht="15.75">
      <c r="A53" s="42" t="s">
        <v>632</v>
      </c>
      <c r="B53" s="13" t="s">
        <v>511</v>
      </c>
      <c r="C53" s="36"/>
      <c r="D53" s="36"/>
      <c r="E53" s="36"/>
      <c r="F53" s="213"/>
      <c r="G53" s="213"/>
      <c r="H53" s="213"/>
      <c r="I53" s="213"/>
      <c r="J53" s="213"/>
      <c r="K53" s="4"/>
      <c r="L53" s="4"/>
      <c r="M53" s="34"/>
    </row>
    <row r="54" spans="1:13" ht="31.5">
      <c r="A54" s="209" t="s">
        <v>632</v>
      </c>
      <c r="B54" s="210" t="s">
        <v>776</v>
      </c>
      <c r="C54" s="36"/>
      <c r="D54" s="36">
        <v>0.15186000000000002</v>
      </c>
      <c r="E54" s="36">
        <v>0.16895193</v>
      </c>
      <c r="F54" s="213">
        <v>0.16895193</v>
      </c>
      <c r="G54" s="213">
        <v>0.16895193</v>
      </c>
      <c r="H54" s="5"/>
      <c r="I54" s="5">
        <v>-0.017091929999999977</v>
      </c>
      <c r="J54" s="5">
        <v>-11.255057289608834</v>
      </c>
      <c r="K54" s="211"/>
      <c r="L54" s="211"/>
      <c r="M54" s="212" t="s">
        <v>493</v>
      </c>
    </row>
    <row r="55" spans="1:13" ht="15.75">
      <c r="A55" s="209" t="s">
        <v>632</v>
      </c>
      <c r="B55" s="13" t="s">
        <v>681</v>
      </c>
      <c r="C55" s="36"/>
      <c r="D55" s="36"/>
      <c r="E55" s="36"/>
      <c r="F55" s="36"/>
      <c r="G55" s="36"/>
      <c r="H55" s="213"/>
      <c r="I55" s="213"/>
      <c r="J55" s="213"/>
      <c r="K55" s="3"/>
      <c r="L55" s="3"/>
      <c r="M55" s="208"/>
    </row>
    <row r="56" spans="1:13" ht="31.5">
      <c r="A56" s="209" t="s">
        <v>632</v>
      </c>
      <c r="B56" s="210" t="s">
        <v>777</v>
      </c>
      <c r="C56" s="36"/>
      <c r="D56" s="36">
        <v>0.13</v>
      </c>
      <c r="E56" s="36">
        <v>0.118983</v>
      </c>
      <c r="F56" s="213">
        <v>0.118983</v>
      </c>
      <c r="G56" s="213">
        <v>0.118983</v>
      </c>
      <c r="H56" s="213"/>
      <c r="I56" s="213">
        <v>0.011016999999999999</v>
      </c>
      <c r="J56" s="213">
        <v>8.474615384615383</v>
      </c>
      <c r="K56" s="211"/>
      <c r="L56" s="211"/>
      <c r="M56" s="212" t="s">
        <v>493</v>
      </c>
    </row>
    <row r="57" spans="1:13" ht="15.75">
      <c r="A57" s="209" t="s">
        <v>632</v>
      </c>
      <c r="B57" s="13" t="s">
        <v>512</v>
      </c>
      <c r="C57" s="36"/>
      <c r="D57" s="36"/>
      <c r="E57" s="36"/>
      <c r="F57" s="213"/>
      <c r="G57" s="213"/>
      <c r="H57" s="5"/>
      <c r="I57" s="213"/>
      <c r="J57" s="213"/>
      <c r="K57" s="211"/>
      <c r="L57" s="211"/>
      <c r="M57" s="212"/>
    </row>
    <row r="58" spans="1:13" ht="31.5">
      <c r="A58" s="209" t="s">
        <v>632</v>
      </c>
      <c r="B58" s="210" t="s">
        <v>601</v>
      </c>
      <c r="C58" s="36"/>
      <c r="D58" s="36">
        <v>0.152</v>
      </c>
      <c r="E58" s="36">
        <v>0.166753</v>
      </c>
      <c r="F58" s="213">
        <v>0.166753</v>
      </c>
      <c r="G58" s="213">
        <v>0.166753</v>
      </c>
      <c r="H58" s="5"/>
      <c r="I58" s="5">
        <v>-0.014753000000000016</v>
      </c>
      <c r="J58" s="5">
        <v>-9.70592105263159</v>
      </c>
      <c r="K58" s="3"/>
      <c r="L58" s="3"/>
      <c r="M58" s="212" t="s">
        <v>602</v>
      </c>
    </row>
    <row r="59" spans="1:13" ht="15.75">
      <c r="A59" s="209" t="s">
        <v>632</v>
      </c>
      <c r="B59" s="13" t="s">
        <v>513</v>
      </c>
      <c r="C59" s="36"/>
      <c r="D59" s="36"/>
      <c r="E59" s="36"/>
      <c r="F59" s="213"/>
      <c r="G59" s="213"/>
      <c r="H59" s="5"/>
      <c r="I59" s="213"/>
      <c r="J59" s="213"/>
      <c r="K59" s="3"/>
      <c r="L59" s="3"/>
      <c r="M59" s="208"/>
    </row>
    <row r="60" spans="1:13" s="155" customFormat="1" ht="31.5">
      <c r="A60" s="209" t="s">
        <v>632</v>
      </c>
      <c r="B60" s="210" t="s">
        <v>603</v>
      </c>
      <c r="C60" s="36"/>
      <c r="D60" s="36">
        <v>0.612</v>
      </c>
      <c r="E60" s="36">
        <v>0</v>
      </c>
      <c r="F60" s="213">
        <v>0</v>
      </c>
      <c r="G60" s="213">
        <v>0</v>
      </c>
      <c r="H60" s="5"/>
      <c r="I60" s="213">
        <v>0.612</v>
      </c>
      <c r="J60" s="213">
        <v>100</v>
      </c>
      <c r="K60" s="3"/>
      <c r="L60" s="3"/>
      <c r="M60" s="212" t="s">
        <v>604</v>
      </c>
    </row>
    <row r="61" spans="1:13" ht="31.5">
      <c r="A61" s="209" t="s">
        <v>632</v>
      </c>
      <c r="B61" s="210" t="s">
        <v>605</v>
      </c>
      <c r="C61" s="36"/>
      <c r="D61" s="36">
        <v>0</v>
      </c>
      <c r="E61" s="36">
        <v>0.326658</v>
      </c>
      <c r="F61" s="213">
        <v>0.326658</v>
      </c>
      <c r="G61" s="213">
        <v>0.326658</v>
      </c>
      <c r="H61" s="5"/>
      <c r="I61" s="5">
        <v>-0.326658</v>
      </c>
      <c r="J61" s="5">
        <v>0</v>
      </c>
      <c r="K61" s="3"/>
      <c r="L61" s="3"/>
      <c r="M61" s="212" t="s">
        <v>600</v>
      </c>
    </row>
    <row r="62" spans="1:13" ht="15.75">
      <c r="A62" s="209" t="s">
        <v>632</v>
      </c>
      <c r="B62" s="13" t="s">
        <v>514</v>
      </c>
      <c r="C62" s="36"/>
      <c r="D62" s="36"/>
      <c r="E62" s="36"/>
      <c r="F62" s="213"/>
      <c r="G62" s="213"/>
      <c r="H62" s="5"/>
      <c r="I62" s="213"/>
      <c r="J62" s="213"/>
      <c r="K62" s="3"/>
      <c r="L62" s="3"/>
      <c r="M62" s="208"/>
    </row>
    <row r="63" spans="1:13" ht="15.75" customHeight="1">
      <c r="A63" s="209" t="s">
        <v>632</v>
      </c>
      <c r="B63" s="210" t="s">
        <v>606</v>
      </c>
      <c r="C63" s="36"/>
      <c r="D63" s="36">
        <v>0.134</v>
      </c>
      <c r="E63" s="36">
        <v>0.1181296</v>
      </c>
      <c r="F63" s="213">
        <v>0.1181296</v>
      </c>
      <c r="G63" s="213">
        <v>0.1181296</v>
      </c>
      <c r="H63" s="5"/>
      <c r="I63" s="5">
        <v>0.015870400000000007</v>
      </c>
      <c r="J63" s="5">
        <v>11.843582089552243</v>
      </c>
      <c r="K63" s="3"/>
      <c r="L63" s="3"/>
      <c r="M63" s="212" t="s">
        <v>493</v>
      </c>
    </row>
    <row r="64" spans="1:13" ht="15.75">
      <c r="A64" s="209" t="s">
        <v>632</v>
      </c>
      <c r="B64" s="13" t="s">
        <v>515</v>
      </c>
      <c r="C64" s="36"/>
      <c r="D64" s="36"/>
      <c r="E64" s="36"/>
      <c r="F64" s="36"/>
      <c r="G64" s="36"/>
      <c r="H64" s="213"/>
      <c r="I64" s="213"/>
      <c r="J64" s="213"/>
      <c r="K64" s="3"/>
      <c r="L64" s="3"/>
      <c r="M64" s="208"/>
    </row>
    <row r="65" spans="1:13" ht="31.5">
      <c r="A65" s="209" t="s">
        <v>632</v>
      </c>
      <c r="B65" s="210" t="s">
        <v>778</v>
      </c>
      <c r="C65" s="257"/>
      <c r="D65" s="257">
        <v>0.192</v>
      </c>
      <c r="E65" s="257">
        <v>0.204915</v>
      </c>
      <c r="F65" s="36">
        <v>0.204915</v>
      </c>
      <c r="G65" s="36">
        <v>0.204915</v>
      </c>
      <c r="H65" s="213"/>
      <c r="I65" s="213">
        <v>-0.01291500000000001</v>
      </c>
      <c r="J65" s="213">
        <v>-6.726562500000005</v>
      </c>
      <c r="K65" s="211"/>
      <c r="L65" s="211"/>
      <c r="M65" s="212" t="s">
        <v>493</v>
      </c>
    </row>
    <row r="66" spans="1:13" ht="18" customHeight="1">
      <c r="A66" s="37" t="s">
        <v>632</v>
      </c>
      <c r="B66" s="13" t="s">
        <v>516</v>
      </c>
      <c r="C66" s="257"/>
      <c r="D66" s="257"/>
      <c r="E66" s="257"/>
      <c r="F66" s="36"/>
      <c r="G66" s="36"/>
      <c r="H66" s="213"/>
      <c r="I66" s="213"/>
      <c r="J66" s="213"/>
      <c r="K66" s="214"/>
      <c r="L66" s="214"/>
      <c r="M66" s="259"/>
    </row>
    <row r="67" spans="1:13" ht="31.5">
      <c r="A67" s="37"/>
      <c r="B67" s="210" t="s">
        <v>929</v>
      </c>
      <c r="C67" s="257"/>
      <c r="D67" s="257">
        <v>0</v>
      </c>
      <c r="E67" s="257">
        <v>0.22002743</v>
      </c>
      <c r="F67" s="36">
        <v>0.22002743</v>
      </c>
      <c r="G67" s="36">
        <v>0.22002743</v>
      </c>
      <c r="H67" s="213"/>
      <c r="I67" s="213">
        <v>-0.22002743</v>
      </c>
      <c r="J67" s="213">
        <v>0</v>
      </c>
      <c r="K67" s="214"/>
      <c r="L67" s="214"/>
      <c r="M67" s="259" t="s">
        <v>599</v>
      </c>
    </row>
    <row r="68" spans="1:13" ht="18.75">
      <c r="A68" s="37"/>
      <c r="B68" s="3" t="s">
        <v>683</v>
      </c>
      <c r="C68" s="33"/>
      <c r="D68" s="33">
        <v>1.3718599999999999</v>
      </c>
      <c r="E68" s="33">
        <v>1.3244179600000001</v>
      </c>
      <c r="F68" s="44">
        <v>1.3244179600000001</v>
      </c>
      <c r="G68" s="44">
        <v>1.3244179600000001</v>
      </c>
      <c r="H68" s="213"/>
      <c r="I68" s="213"/>
      <c r="J68" s="213"/>
      <c r="K68" s="214"/>
      <c r="L68" s="214"/>
      <c r="M68" s="259"/>
    </row>
    <row r="69" spans="1:13" ht="37.5">
      <c r="A69" s="256" t="s">
        <v>632</v>
      </c>
      <c r="B69" s="22" t="s">
        <v>684</v>
      </c>
      <c r="C69" s="44"/>
      <c r="D69" s="44">
        <v>4.36568</v>
      </c>
      <c r="E69" s="44">
        <v>3.9316026000000006</v>
      </c>
      <c r="F69" s="5">
        <v>3.9316026000000006</v>
      </c>
      <c r="G69" s="5">
        <v>3.9316026000000006</v>
      </c>
      <c r="H69" s="213"/>
      <c r="I69" s="213"/>
      <c r="J69" s="213"/>
      <c r="K69" s="211"/>
      <c r="L69" s="211"/>
      <c r="M69" s="212"/>
    </row>
    <row r="70" spans="1:13" ht="37.5">
      <c r="A70" s="39" t="s">
        <v>634</v>
      </c>
      <c r="B70" s="12" t="s">
        <v>635</v>
      </c>
      <c r="C70" s="36"/>
      <c r="D70" s="36"/>
      <c r="E70" s="36"/>
      <c r="F70" s="7"/>
      <c r="G70" s="7"/>
      <c r="H70" s="7"/>
      <c r="I70" s="213"/>
      <c r="J70" s="213"/>
      <c r="K70" s="211"/>
      <c r="L70" s="211"/>
      <c r="M70" s="212"/>
    </row>
    <row r="71" spans="1:13" ht="15.75">
      <c r="A71" s="41" t="s">
        <v>634</v>
      </c>
      <c r="B71" s="13" t="s">
        <v>679</v>
      </c>
      <c r="C71" s="36"/>
      <c r="D71" s="36"/>
      <c r="E71" s="36"/>
      <c r="F71" s="7"/>
      <c r="G71" s="7"/>
      <c r="H71" s="7"/>
      <c r="I71" s="213"/>
      <c r="J71" s="213"/>
      <c r="K71" s="4"/>
      <c r="L71" s="4"/>
      <c r="M71" s="34"/>
    </row>
    <row r="72" spans="1:13" ht="31.5">
      <c r="A72" s="42" t="s">
        <v>634</v>
      </c>
      <c r="B72" s="210" t="s">
        <v>779</v>
      </c>
      <c r="C72" s="36"/>
      <c r="D72" s="36">
        <v>0.06677965999999999</v>
      </c>
      <c r="E72" s="36">
        <v>0.084681</v>
      </c>
      <c r="F72" s="213">
        <v>0.084681</v>
      </c>
      <c r="G72" s="213">
        <v>0.084681</v>
      </c>
      <c r="H72" s="213"/>
      <c r="I72" s="213">
        <v>-0.017901340000000016</v>
      </c>
      <c r="J72" s="213">
        <v>-26.806575535125543</v>
      </c>
      <c r="K72" s="4"/>
      <c r="L72" s="4"/>
      <c r="M72" s="34" t="s">
        <v>493</v>
      </c>
    </row>
    <row r="73" spans="1:13" ht="31.5">
      <c r="A73" s="209" t="s">
        <v>634</v>
      </c>
      <c r="B73" s="210" t="s">
        <v>780</v>
      </c>
      <c r="C73" s="156"/>
      <c r="D73" s="257">
        <v>0.056179661016949156</v>
      </c>
      <c r="E73" s="257">
        <v>0</v>
      </c>
      <c r="F73" s="213">
        <v>0</v>
      </c>
      <c r="G73" s="213">
        <v>0</v>
      </c>
      <c r="H73" s="213"/>
      <c r="I73" s="213">
        <v>0.056179661016949156</v>
      </c>
      <c r="J73" s="213">
        <v>100</v>
      </c>
      <c r="K73" s="211"/>
      <c r="L73" s="211"/>
      <c r="M73" s="212" t="s">
        <v>604</v>
      </c>
    </row>
    <row r="74" spans="1:13" ht="31.5">
      <c r="A74" s="209" t="s">
        <v>634</v>
      </c>
      <c r="B74" s="210" t="s">
        <v>790</v>
      </c>
      <c r="C74" s="156"/>
      <c r="D74" s="36">
        <v>0</v>
      </c>
      <c r="E74" s="36">
        <v>0.04423042</v>
      </c>
      <c r="F74" s="213">
        <v>0.04423042</v>
      </c>
      <c r="G74" s="213">
        <v>0.04423042</v>
      </c>
      <c r="H74" s="213"/>
      <c r="I74" s="213">
        <v>-0.04423042</v>
      </c>
      <c r="J74" s="213">
        <v>0</v>
      </c>
      <c r="K74" s="211"/>
      <c r="L74" s="211"/>
      <c r="M74" s="212" t="s">
        <v>600</v>
      </c>
    </row>
    <row r="75" spans="1:13" ht="31.5">
      <c r="A75" s="209" t="s">
        <v>634</v>
      </c>
      <c r="B75" s="210" t="s">
        <v>781</v>
      </c>
      <c r="C75" s="36"/>
      <c r="D75" s="36">
        <v>0.067</v>
      </c>
      <c r="E75" s="36">
        <v>0</v>
      </c>
      <c r="F75" s="213">
        <v>0</v>
      </c>
      <c r="G75" s="213">
        <v>0</v>
      </c>
      <c r="H75" s="213"/>
      <c r="I75" s="213">
        <v>0.067</v>
      </c>
      <c r="J75" s="213">
        <v>100</v>
      </c>
      <c r="K75" s="211"/>
      <c r="L75" s="211"/>
      <c r="M75" s="212" t="s">
        <v>604</v>
      </c>
    </row>
    <row r="76" spans="1:13" ht="31.5">
      <c r="A76" s="209" t="s">
        <v>634</v>
      </c>
      <c r="B76" s="210" t="s">
        <v>782</v>
      </c>
      <c r="C76" s="36"/>
      <c r="D76" s="36">
        <v>0.0882966</v>
      </c>
      <c r="E76" s="36">
        <v>0.041056</v>
      </c>
      <c r="F76" s="213">
        <v>0.041056</v>
      </c>
      <c r="G76" s="213">
        <v>0.041056</v>
      </c>
      <c r="H76" s="213"/>
      <c r="I76" s="213">
        <v>0.0472406</v>
      </c>
      <c r="J76" s="213">
        <v>53.502173356618485</v>
      </c>
      <c r="K76" s="211"/>
      <c r="L76" s="211"/>
      <c r="M76" s="212" t="s">
        <v>493</v>
      </c>
    </row>
    <row r="77" spans="1:13" ht="31.5">
      <c r="A77" s="209" t="s">
        <v>634</v>
      </c>
      <c r="B77" s="210" t="s">
        <v>791</v>
      </c>
      <c r="C77" s="36"/>
      <c r="D77" s="36">
        <v>0</v>
      </c>
      <c r="E77" s="36">
        <v>0.01999</v>
      </c>
      <c r="F77" s="213">
        <v>0.01999</v>
      </c>
      <c r="G77" s="213">
        <v>0.01999</v>
      </c>
      <c r="H77" s="213"/>
      <c r="I77" s="213">
        <v>-0.01999</v>
      </c>
      <c r="J77" s="213">
        <v>0</v>
      </c>
      <c r="K77" s="211"/>
      <c r="L77" s="211"/>
      <c r="M77" s="212" t="s">
        <v>600</v>
      </c>
    </row>
    <row r="78" spans="1:13" s="126" customFormat="1" ht="31.5">
      <c r="A78" s="39" t="s">
        <v>634</v>
      </c>
      <c r="B78" s="210" t="s">
        <v>783</v>
      </c>
      <c r="C78" s="36"/>
      <c r="D78" s="36">
        <v>0.24000000000000002</v>
      </c>
      <c r="E78" s="36">
        <v>0</v>
      </c>
      <c r="F78" s="213">
        <v>0</v>
      </c>
      <c r="G78" s="213">
        <v>0</v>
      </c>
      <c r="H78" s="213"/>
      <c r="I78" s="213">
        <v>0.24000000000000002</v>
      </c>
      <c r="J78" s="213">
        <v>100</v>
      </c>
      <c r="K78" s="211"/>
      <c r="L78" s="211"/>
      <c r="M78" s="212" t="s">
        <v>604</v>
      </c>
    </row>
    <row r="79" spans="1:13" ht="31.5">
      <c r="A79" s="39" t="s">
        <v>634</v>
      </c>
      <c r="B79" s="210" t="s">
        <v>784</v>
      </c>
      <c r="C79" s="36"/>
      <c r="D79" s="36">
        <v>0.216949</v>
      </c>
      <c r="E79" s="36">
        <v>0.04023075</v>
      </c>
      <c r="F79" s="213">
        <v>0.04023075</v>
      </c>
      <c r="G79" s="213">
        <v>0.04023075</v>
      </c>
      <c r="H79" s="213"/>
      <c r="I79" s="213">
        <v>0.17671825</v>
      </c>
      <c r="J79" s="213">
        <v>81.45612563321333</v>
      </c>
      <c r="K79" s="211"/>
      <c r="L79" s="211"/>
      <c r="M79" s="212" t="s">
        <v>493</v>
      </c>
    </row>
    <row r="80" spans="1:13" ht="31.5">
      <c r="A80" s="217" t="s">
        <v>634</v>
      </c>
      <c r="B80" s="210" t="s">
        <v>785</v>
      </c>
      <c r="C80" s="36"/>
      <c r="D80" s="36">
        <v>0.17624745762711866</v>
      </c>
      <c r="E80" s="36">
        <v>0.16850793</v>
      </c>
      <c r="F80" s="36">
        <v>0.16850793</v>
      </c>
      <c r="G80" s="36">
        <v>0.16850793</v>
      </c>
      <c r="H80" s="213"/>
      <c r="I80" s="213">
        <v>0.007739527627118659</v>
      </c>
      <c r="J80" s="213">
        <v>4.391284692170108</v>
      </c>
      <c r="K80" s="211"/>
      <c r="L80" s="211"/>
      <c r="M80" s="212" t="s">
        <v>493</v>
      </c>
    </row>
    <row r="81" spans="1:13" ht="31.5">
      <c r="A81" s="209" t="s">
        <v>634</v>
      </c>
      <c r="B81" s="210" t="s">
        <v>786</v>
      </c>
      <c r="C81" s="36"/>
      <c r="D81" s="36">
        <v>0.48</v>
      </c>
      <c r="E81" s="36">
        <v>0.2815091</v>
      </c>
      <c r="F81" s="36">
        <v>0.2815091</v>
      </c>
      <c r="G81" s="36">
        <v>0.2815091</v>
      </c>
      <c r="H81" s="213"/>
      <c r="I81" s="213">
        <v>0.19849089999999997</v>
      </c>
      <c r="J81" s="213">
        <v>41.35227083333333</v>
      </c>
      <c r="K81" s="211"/>
      <c r="L81" s="211"/>
      <c r="M81" s="212" t="s">
        <v>493</v>
      </c>
    </row>
    <row r="82" spans="1:13" ht="31.5">
      <c r="A82" s="209" t="s">
        <v>634</v>
      </c>
      <c r="B82" s="210" t="s">
        <v>792</v>
      </c>
      <c r="C82" s="36"/>
      <c r="D82" s="36">
        <v>0</v>
      </c>
      <c r="E82" s="36">
        <v>0.006475</v>
      </c>
      <c r="F82" s="36">
        <v>0.006475</v>
      </c>
      <c r="G82" s="36">
        <v>0.006475</v>
      </c>
      <c r="H82" s="213"/>
      <c r="I82" s="213">
        <v>-0.006475</v>
      </c>
      <c r="J82" s="213">
        <v>0</v>
      </c>
      <c r="K82" s="211"/>
      <c r="L82" s="211"/>
      <c r="M82" s="212" t="s">
        <v>600</v>
      </c>
    </row>
    <row r="83" spans="1:13" ht="31.5">
      <c r="A83" s="209" t="s">
        <v>634</v>
      </c>
      <c r="B83" s="210" t="s">
        <v>787</v>
      </c>
      <c r="C83" s="36"/>
      <c r="D83" s="36">
        <v>1.48</v>
      </c>
      <c r="E83" s="36">
        <v>0.72731</v>
      </c>
      <c r="F83" s="213">
        <v>0.72731</v>
      </c>
      <c r="G83" s="213">
        <v>0.72731</v>
      </c>
      <c r="H83" s="213"/>
      <c r="I83" s="213">
        <v>0.75269</v>
      </c>
      <c r="J83" s="213">
        <v>50.857432432432425</v>
      </c>
      <c r="K83" s="211"/>
      <c r="L83" s="211"/>
      <c r="M83" s="212" t="s">
        <v>493</v>
      </c>
    </row>
    <row r="84" spans="1:13" ht="31.5">
      <c r="A84" s="218" t="s">
        <v>634</v>
      </c>
      <c r="B84" s="17" t="s">
        <v>788</v>
      </c>
      <c r="C84" s="36"/>
      <c r="D84" s="36">
        <v>0.222</v>
      </c>
      <c r="E84" s="36">
        <v>0.058749</v>
      </c>
      <c r="F84" s="213">
        <v>0.058749</v>
      </c>
      <c r="G84" s="213">
        <v>0.058749</v>
      </c>
      <c r="H84" s="213"/>
      <c r="I84" s="213">
        <v>0.163251</v>
      </c>
      <c r="J84" s="213">
        <v>73.53648648648648</v>
      </c>
      <c r="K84" s="211"/>
      <c r="L84" s="211"/>
      <c r="M84" s="212" t="s">
        <v>493</v>
      </c>
    </row>
    <row r="85" spans="1:13" ht="31.5">
      <c r="A85" s="218" t="s">
        <v>634</v>
      </c>
      <c r="B85" s="17" t="s">
        <v>789</v>
      </c>
      <c r="C85" s="36"/>
      <c r="D85" s="36">
        <v>0.03</v>
      </c>
      <c r="E85" s="36">
        <v>0</v>
      </c>
      <c r="F85" s="36">
        <v>0</v>
      </c>
      <c r="G85" s="36">
        <v>0</v>
      </c>
      <c r="H85" s="213"/>
      <c r="I85" s="213">
        <v>0.03</v>
      </c>
      <c r="J85" s="213">
        <v>100</v>
      </c>
      <c r="K85" s="211"/>
      <c r="L85" s="211"/>
      <c r="M85" s="212" t="s">
        <v>604</v>
      </c>
    </row>
    <row r="86" spans="1:13" ht="31.5">
      <c r="A86" s="37" t="s">
        <v>634</v>
      </c>
      <c r="B86" s="17" t="s">
        <v>793</v>
      </c>
      <c r="C86" s="36"/>
      <c r="D86" s="36">
        <v>0</v>
      </c>
      <c r="E86" s="36">
        <v>0.08701942</v>
      </c>
      <c r="F86" s="36">
        <v>0.08701942</v>
      </c>
      <c r="G86" s="36">
        <v>0.08701942</v>
      </c>
      <c r="H86" s="213"/>
      <c r="I86" s="213">
        <v>-0.08701942</v>
      </c>
      <c r="J86" s="213">
        <v>0</v>
      </c>
      <c r="K86" s="211"/>
      <c r="L86" s="211"/>
      <c r="M86" s="212" t="s">
        <v>599</v>
      </c>
    </row>
    <row r="87" spans="1:13" ht="31.5">
      <c r="A87" s="37"/>
      <c r="B87" s="17" t="s">
        <v>794</v>
      </c>
      <c r="C87" s="36"/>
      <c r="D87" s="36">
        <v>0</v>
      </c>
      <c r="E87" s="36">
        <v>0.03010161</v>
      </c>
      <c r="F87" s="36">
        <v>0.03010161</v>
      </c>
      <c r="G87" s="36">
        <v>0.03010161</v>
      </c>
      <c r="H87" s="213"/>
      <c r="I87" s="213">
        <v>-0.03010161</v>
      </c>
      <c r="J87" s="213">
        <v>0</v>
      </c>
      <c r="K87" s="211"/>
      <c r="L87" s="211"/>
      <c r="M87" s="212" t="s">
        <v>599</v>
      </c>
    </row>
    <row r="88" spans="1:13" ht="31.5">
      <c r="A88" s="37"/>
      <c r="B88" s="17" t="s">
        <v>795</v>
      </c>
      <c r="C88" s="36"/>
      <c r="D88" s="36">
        <v>0</v>
      </c>
      <c r="E88" s="36">
        <v>0.12314745</v>
      </c>
      <c r="F88" s="36">
        <v>0.12314745</v>
      </c>
      <c r="G88" s="36">
        <v>0.12314745</v>
      </c>
      <c r="H88" s="213"/>
      <c r="I88" s="213">
        <v>-0.12314745</v>
      </c>
      <c r="J88" s="213">
        <v>0</v>
      </c>
      <c r="K88" s="211"/>
      <c r="L88" s="211"/>
      <c r="M88" s="212" t="s">
        <v>599</v>
      </c>
    </row>
    <row r="89" spans="1:13" ht="15.75">
      <c r="A89" s="37"/>
      <c r="B89" s="3" t="s">
        <v>680</v>
      </c>
      <c r="C89" s="33"/>
      <c r="D89" s="33">
        <v>3.1234523786440676</v>
      </c>
      <c r="E89" s="33">
        <v>1.7130076800000003</v>
      </c>
      <c r="F89" s="5">
        <v>1.7130076800000003</v>
      </c>
      <c r="G89" s="5">
        <v>1.7130076800000003</v>
      </c>
      <c r="H89" s="213"/>
      <c r="I89" s="213"/>
      <c r="J89" s="213"/>
      <c r="K89" s="211"/>
      <c r="L89" s="211"/>
      <c r="M89" s="212"/>
    </row>
    <row r="90" spans="1:13" ht="15.75">
      <c r="A90" s="209" t="s">
        <v>634</v>
      </c>
      <c r="B90" s="13" t="s">
        <v>516</v>
      </c>
      <c r="C90" s="36"/>
      <c r="D90" s="36"/>
      <c r="E90" s="36"/>
      <c r="F90" s="213"/>
      <c r="G90" s="213"/>
      <c r="H90" s="213"/>
      <c r="I90" s="213"/>
      <c r="J90" s="213"/>
      <c r="K90" s="211"/>
      <c r="L90" s="211"/>
      <c r="M90" s="212"/>
    </row>
    <row r="91" spans="1:13" ht="31.5">
      <c r="A91" s="209" t="s">
        <v>634</v>
      </c>
      <c r="B91" s="210" t="s">
        <v>796</v>
      </c>
      <c r="C91" s="36"/>
      <c r="D91" s="36">
        <v>0.08847000000000001</v>
      </c>
      <c r="E91" s="36">
        <v>0.15148315</v>
      </c>
      <c r="F91" s="213">
        <v>0.15148315</v>
      </c>
      <c r="G91" s="213">
        <v>0.15148315</v>
      </c>
      <c r="H91" s="213"/>
      <c r="I91" s="213">
        <v>-0.06301315</v>
      </c>
      <c r="J91" s="213">
        <v>-71.22544365321578</v>
      </c>
      <c r="K91" s="211"/>
      <c r="L91" s="211"/>
      <c r="M91" s="212" t="s">
        <v>493</v>
      </c>
    </row>
    <row r="92" spans="1:13" ht="15.75">
      <c r="A92" s="209" t="s">
        <v>634</v>
      </c>
      <c r="B92" s="13" t="s">
        <v>681</v>
      </c>
      <c r="C92" s="36"/>
      <c r="D92" s="36"/>
      <c r="E92" s="36"/>
      <c r="F92" s="213"/>
      <c r="G92" s="213"/>
      <c r="H92" s="213"/>
      <c r="I92" s="213"/>
      <c r="J92" s="213"/>
      <c r="K92" s="211"/>
      <c r="L92" s="211"/>
      <c r="M92" s="212"/>
    </row>
    <row r="93" spans="1:13" ht="31.5">
      <c r="A93" s="209" t="s">
        <v>634</v>
      </c>
      <c r="B93" s="210" t="s">
        <v>797</v>
      </c>
      <c r="C93" s="36"/>
      <c r="D93" s="36">
        <v>0.216949</v>
      </c>
      <c r="E93" s="36">
        <v>0.143444</v>
      </c>
      <c r="F93" s="213">
        <v>0.1434482</v>
      </c>
      <c r="G93" s="213">
        <v>0.1434482</v>
      </c>
      <c r="H93" s="213"/>
      <c r="I93" s="213">
        <v>0.07350500000000001</v>
      </c>
      <c r="J93" s="213">
        <v>33.881234760243196</v>
      </c>
      <c r="K93" s="211"/>
      <c r="L93" s="211"/>
      <c r="M93" s="212" t="s">
        <v>493</v>
      </c>
    </row>
    <row r="94" spans="1:13" ht="31.5">
      <c r="A94" s="209" t="s">
        <v>634</v>
      </c>
      <c r="B94" s="210" t="s">
        <v>798</v>
      </c>
      <c r="C94" s="36"/>
      <c r="D94" s="36">
        <v>0.10847000000000001</v>
      </c>
      <c r="E94" s="36">
        <v>0.068971</v>
      </c>
      <c r="F94" s="213">
        <v>0.068971</v>
      </c>
      <c r="G94" s="213">
        <v>0.068971</v>
      </c>
      <c r="H94" s="213"/>
      <c r="I94" s="213">
        <v>0.039499000000000006</v>
      </c>
      <c r="J94" s="213">
        <v>36.414676869180425</v>
      </c>
      <c r="K94" s="211"/>
      <c r="L94" s="211"/>
      <c r="M94" s="212" t="s">
        <v>493</v>
      </c>
    </row>
    <row r="95" spans="1:13" ht="31.5">
      <c r="A95" s="209" t="s">
        <v>634</v>
      </c>
      <c r="B95" s="210" t="s">
        <v>799</v>
      </c>
      <c r="C95" s="36"/>
      <c r="D95" s="36">
        <v>0.074</v>
      </c>
      <c r="E95" s="36">
        <v>0.06839</v>
      </c>
      <c r="F95" s="213">
        <v>0.06839</v>
      </c>
      <c r="G95" s="213">
        <v>0.06839</v>
      </c>
      <c r="H95" s="213"/>
      <c r="I95" s="213">
        <v>0.00560999999999999</v>
      </c>
      <c r="J95" s="213">
        <v>7.581081081081067</v>
      </c>
      <c r="K95" s="211"/>
      <c r="L95" s="211"/>
      <c r="M95" s="212" t="s">
        <v>493</v>
      </c>
    </row>
    <row r="96" spans="1:13" ht="15.75">
      <c r="A96" s="209" t="s">
        <v>634</v>
      </c>
      <c r="B96" s="13" t="s">
        <v>512</v>
      </c>
      <c r="C96" s="36"/>
      <c r="D96" s="36"/>
      <c r="E96" s="36"/>
      <c r="F96" s="213"/>
      <c r="G96" s="213"/>
      <c r="H96" s="213"/>
      <c r="I96" s="213"/>
      <c r="J96" s="213"/>
      <c r="K96" s="211"/>
      <c r="L96" s="211"/>
      <c r="M96" s="212"/>
    </row>
    <row r="97" spans="1:13" s="126" customFormat="1" ht="31.5">
      <c r="A97" s="209" t="s">
        <v>634</v>
      </c>
      <c r="B97" s="210" t="s">
        <v>800</v>
      </c>
      <c r="C97" s="36"/>
      <c r="D97" s="36">
        <v>0</v>
      </c>
      <c r="E97" s="36">
        <v>0.029936</v>
      </c>
      <c r="F97" s="213">
        <v>0.029936</v>
      </c>
      <c r="G97" s="213">
        <v>0.029936</v>
      </c>
      <c r="H97" s="213"/>
      <c r="I97" s="213">
        <v>-0.029936</v>
      </c>
      <c r="J97" s="213">
        <v>0</v>
      </c>
      <c r="K97" s="211"/>
      <c r="L97" s="211"/>
      <c r="M97" s="212" t="s">
        <v>599</v>
      </c>
    </row>
    <row r="98" spans="1:13" s="157" customFormat="1" ht="31.5">
      <c r="A98" s="209" t="s">
        <v>634</v>
      </c>
      <c r="B98" s="210" t="s">
        <v>801</v>
      </c>
      <c r="C98" s="36"/>
      <c r="D98" s="36">
        <v>0</v>
      </c>
      <c r="E98" s="36">
        <v>0.03856831</v>
      </c>
      <c r="F98" s="213">
        <v>0.03856831</v>
      </c>
      <c r="G98" s="213">
        <v>0.03856831</v>
      </c>
      <c r="H98" s="213"/>
      <c r="I98" s="213">
        <v>-0.03856831</v>
      </c>
      <c r="J98" s="213">
        <v>0</v>
      </c>
      <c r="K98" s="211"/>
      <c r="L98" s="211"/>
      <c r="M98" s="212" t="s">
        <v>599</v>
      </c>
    </row>
    <row r="99" spans="1:13" ht="15.75">
      <c r="A99" s="209"/>
      <c r="B99" s="13" t="s">
        <v>513</v>
      </c>
      <c r="C99" s="36"/>
      <c r="D99" s="36"/>
      <c r="E99" s="36"/>
      <c r="F99" s="213"/>
      <c r="G99" s="213"/>
      <c r="H99" s="213"/>
      <c r="I99" s="213"/>
      <c r="J99" s="213"/>
      <c r="K99" s="211"/>
      <c r="L99" s="211"/>
      <c r="M99" s="212"/>
    </row>
    <row r="100" spans="1:13" ht="31.5">
      <c r="A100" s="209" t="s">
        <v>634</v>
      </c>
      <c r="B100" s="210" t="s">
        <v>802</v>
      </c>
      <c r="C100" s="36"/>
      <c r="D100" s="36">
        <v>0.054237</v>
      </c>
      <c r="E100" s="36">
        <v>0.054389</v>
      </c>
      <c r="F100" s="213">
        <v>0.054389</v>
      </c>
      <c r="G100" s="213">
        <v>0.054389</v>
      </c>
      <c r="H100" s="213"/>
      <c r="I100" s="213">
        <v>-0.00015199999999999936</v>
      </c>
      <c r="J100" s="213">
        <v>-0.2802514888360333</v>
      </c>
      <c r="K100" s="211"/>
      <c r="L100" s="211"/>
      <c r="M100" s="212"/>
    </row>
    <row r="101" spans="1:13" ht="31.5">
      <c r="A101" s="209" t="s">
        <v>634</v>
      </c>
      <c r="B101" s="210" t="s">
        <v>803</v>
      </c>
      <c r="C101" s="36"/>
      <c r="D101" s="36">
        <v>0.034</v>
      </c>
      <c r="E101" s="36">
        <v>0.04714967</v>
      </c>
      <c r="F101" s="213">
        <v>0.04714967</v>
      </c>
      <c r="G101" s="213">
        <v>0.04714967</v>
      </c>
      <c r="H101" s="213"/>
      <c r="I101" s="213">
        <v>-0.013149669999999995</v>
      </c>
      <c r="J101" s="213">
        <v>-38.675499999999985</v>
      </c>
      <c r="K101" s="211"/>
      <c r="L101" s="211"/>
      <c r="M101" s="212" t="s">
        <v>493</v>
      </c>
    </row>
    <row r="102" spans="1:13" ht="15.75">
      <c r="A102" s="209" t="s">
        <v>634</v>
      </c>
      <c r="B102" s="13" t="s">
        <v>514</v>
      </c>
      <c r="C102" s="36"/>
      <c r="D102" s="36"/>
      <c r="E102" s="36"/>
      <c r="F102" s="213"/>
      <c r="G102" s="213"/>
      <c r="H102" s="213"/>
      <c r="I102" s="213"/>
      <c r="J102" s="213"/>
      <c r="K102" s="211"/>
      <c r="L102" s="211"/>
      <c r="M102" s="212"/>
    </row>
    <row r="103" spans="1:13" ht="31.5">
      <c r="A103" s="209" t="s">
        <v>634</v>
      </c>
      <c r="B103" s="210" t="s">
        <v>804</v>
      </c>
      <c r="C103" s="36"/>
      <c r="D103" s="36">
        <v>0</v>
      </c>
      <c r="E103" s="36">
        <v>0.034427</v>
      </c>
      <c r="F103" s="213">
        <v>0.034427</v>
      </c>
      <c r="G103" s="213">
        <v>0.034427</v>
      </c>
      <c r="H103" s="213"/>
      <c r="I103" s="213">
        <v>-0.034427</v>
      </c>
      <c r="J103" s="213">
        <v>0</v>
      </c>
      <c r="K103" s="211"/>
      <c r="L103" s="211"/>
      <c r="M103" s="212" t="s">
        <v>599</v>
      </c>
    </row>
    <row r="104" spans="1:13" ht="31.5">
      <c r="A104" s="209" t="s">
        <v>634</v>
      </c>
      <c r="B104" s="210" t="s">
        <v>805</v>
      </c>
      <c r="C104" s="36"/>
      <c r="D104" s="36">
        <v>0</v>
      </c>
      <c r="E104" s="36">
        <v>0.03060122</v>
      </c>
      <c r="F104" s="213">
        <v>0.03060122</v>
      </c>
      <c r="G104" s="213">
        <v>0.03060122</v>
      </c>
      <c r="H104" s="213"/>
      <c r="I104" s="213">
        <v>-0.03060122</v>
      </c>
      <c r="J104" s="213">
        <v>0</v>
      </c>
      <c r="K104" s="211"/>
      <c r="L104" s="211"/>
      <c r="M104" s="212" t="s">
        <v>599</v>
      </c>
    </row>
    <row r="105" spans="1:13" ht="15.75">
      <c r="A105" s="209"/>
      <c r="B105" s="13" t="s">
        <v>682</v>
      </c>
      <c r="C105" s="36"/>
      <c r="D105" s="36"/>
      <c r="E105" s="36"/>
      <c r="F105" s="213"/>
      <c r="G105" s="213"/>
      <c r="H105" s="213"/>
      <c r="I105" s="213"/>
      <c r="J105" s="213"/>
      <c r="K105" s="211"/>
      <c r="L105" s="211"/>
      <c r="M105" s="212"/>
    </row>
    <row r="106" spans="1:13" ht="31.5">
      <c r="A106" s="209" t="s">
        <v>634</v>
      </c>
      <c r="B106" s="210" t="s">
        <v>806</v>
      </c>
      <c r="C106" s="36"/>
      <c r="D106" s="36">
        <v>0.02931983050847458</v>
      </c>
      <c r="E106" s="36">
        <v>0.019273</v>
      </c>
      <c r="F106" s="36">
        <v>0.019273</v>
      </c>
      <c r="G106" s="36">
        <v>0.019273</v>
      </c>
      <c r="H106" s="213"/>
      <c r="I106" s="213">
        <v>0.010046830508474582</v>
      </c>
      <c r="J106" s="213">
        <v>34.266332152127056</v>
      </c>
      <c r="K106" s="211"/>
      <c r="L106" s="211"/>
      <c r="M106" s="212" t="s">
        <v>493</v>
      </c>
    </row>
    <row r="107" spans="1:13" ht="31.5">
      <c r="A107" s="37" t="s">
        <v>634</v>
      </c>
      <c r="B107" s="210" t="s">
        <v>807</v>
      </c>
      <c r="C107" s="36"/>
      <c r="D107" s="36">
        <v>0</v>
      </c>
      <c r="E107" s="36">
        <v>0.0903182</v>
      </c>
      <c r="F107" s="36">
        <v>0.0903182</v>
      </c>
      <c r="G107" s="36">
        <v>0.0903182</v>
      </c>
      <c r="H107" s="213"/>
      <c r="I107" s="213">
        <v>-0.0903182</v>
      </c>
      <c r="J107" s="213">
        <v>0</v>
      </c>
      <c r="K107" s="211"/>
      <c r="L107" s="211"/>
      <c r="M107" s="212" t="s">
        <v>599</v>
      </c>
    </row>
    <row r="108" spans="1:13" ht="31.5">
      <c r="A108" s="37"/>
      <c r="B108" s="210" t="s">
        <v>808</v>
      </c>
      <c r="C108" s="36"/>
      <c r="D108" s="36">
        <v>0</v>
      </c>
      <c r="E108" s="36">
        <v>0.02571385</v>
      </c>
      <c r="F108" s="36">
        <v>0.02571385</v>
      </c>
      <c r="G108" s="36">
        <v>0.02571385</v>
      </c>
      <c r="H108" s="213"/>
      <c r="I108" s="213">
        <v>-0.02571385</v>
      </c>
      <c r="J108" s="213">
        <v>0</v>
      </c>
      <c r="K108" s="211"/>
      <c r="L108" s="211"/>
      <c r="M108" s="212" t="s">
        <v>599</v>
      </c>
    </row>
    <row r="109" spans="1:13" ht="15.75">
      <c r="A109" s="37"/>
      <c r="B109" s="13" t="s">
        <v>515</v>
      </c>
      <c r="C109" s="36"/>
      <c r="D109" s="36"/>
      <c r="E109" s="36"/>
      <c r="F109" s="36"/>
      <c r="G109" s="36"/>
      <c r="H109" s="213"/>
      <c r="I109" s="213"/>
      <c r="J109" s="213"/>
      <c r="K109" s="211"/>
      <c r="L109" s="211"/>
      <c r="M109" s="212"/>
    </row>
    <row r="110" spans="1:13" ht="31.5">
      <c r="A110" s="37"/>
      <c r="B110" s="210" t="s">
        <v>928</v>
      </c>
      <c r="C110" s="36"/>
      <c r="D110" s="36">
        <v>0</v>
      </c>
      <c r="E110" s="36">
        <v>0.06743094</v>
      </c>
      <c r="F110" s="36">
        <v>0.06743094</v>
      </c>
      <c r="G110" s="36">
        <v>0.06743094</v>
      </c>
      <c r="H110" s="213"/>
      <c r="I110" s="213">
        <v>-0.06743094</v>
      </c>
      <c r="J110" s="213">
        <v>0</v>
      </c>
      <c r="K110" s="211"/>
      <c r="L110" s="211"/>
      <c r="M110" s="212" t="s">
        <v>599</v>
      </c>
    </row>
    <row r="111" spans="1:13" s="126" customFormat="1" ht="18.75">
      <c r="A111" s="37"/>
      <c r="B111" s="3" t="s">
        <v>683</v>
      </c>
      <c r="C111" s="33"/>
      <c r="D111" s="33">
        <v>0.6054458305084747</v>
      </c>
      <c r="E111" s="33">
        <v>0.87009534</v>
      </c>
      <c r="F111" s="44">
        <v>0.87009954</v>
      </c>
      <c r="G111" s="44">
        <v>0.87009954</v>
      </c>
      <c r="H111" s="213"/>
      <c r="I111" s="213"/>
      <c r="J111" s="213"/>
      <c r="K111" s="211"/>
      <c r="L111" s="211"/>
      <c r="M111" s="212"/>
    </row>
    <row r="112" spans="1:13" ht="37.5">
      <c r="A112" s="260" t="s">
        <v>634</v>
      </c>
      <c r="B112" s="22" t="s">
        <v>684</v>
      </c>
      <c r="C112" s="44"/>
      <c r="D112" s="44">
        <v>3.7288982091525424</v>
      </c>
      <c r="E112" s="44">
        <v>2.5831030200000002</v>
      </c>
      <c r="F112" s="5">
        <v>2.5831072200000005</v>
      </c>
      <c r="G112" s="5">
        <v>2.5831072200000005</v>
      </c>
      <c r="H112" s="213"/>
      <c r="I112" s="213"/>
      <c r="J112" s="213"/>
      <c r="K112" s="211"/>
      <c r="L112" s="211"/>
      <c r="M112" s="212"/>
    </row>
    <row r="113" spans="1:13" ht="18.75">
      <c r="A113" s="39" t="s">
        <v>517</v>
      </c>
      <c r="B113" s="12" t="s">
        <v>637</v>
      </c>
      <c r="C113" s="36"/>
      <c r="D113" s="36"/>
      <c r="E113" s="36"/>
      <c r="F113" s="7"/>
      <c r="G113" s="7"/>
      <c r="H113" s="7"/>
      <c r="I113" s="213"/>
      <c r="J113" s="213"/>
      <c r="K113" s="211"/>
      <c r="L113" s="211"/>
      <c r="M113" s="212"/>
    </row>
    <row r="114" spans="1:13" ht="15.75">
      <c r="A114" s="39" t="s">
        <v>517</v>
      </c>
      <c r="B114" s="13" t="s">
        <v>679</v>
      </c>
      <c r="C114" s="36"/>
      <c r="D114" s="36"/>
      <c r="E114" s="36"/>
      <c r="F114" s="213"/>
      <c r="G114" s="213"/>
      <c r="H114" s="213"/>
      <c r="I114" s="213"/>
      <c r="J114" s="213"/>
      <c r="K114" s="4"/>
      <c r="L114" s="4"/>
      <c r="M114" s="34"/>
    </row>
    <row r="115" spans="1:13" ht="31.5">
      <c r="A115" s="209" t="s">
        <v>517</v>
      </c>
      <c r="B115" s="210" t="s">
        <v>809</v>
      </c>
      <c r="C115" s="36"/>
      <c r="D115" s="36">
        <v>0.425</v>
      </c>
      <c r="E115" s="36">
        <v>0.22739974000000002</v>
      </c>
      <c r="F115" s="213">
        <v>0.22739974000000002</v>
      </c>
      <c r="G115" s="213">
        <v>0.22739974000000002</v>
      </c>
      <c r="H115" s="213"/>
      <c r="I115" s="213">
        <v>0.19760025999999997</v>
      </c>
      <c r="J115" s="213">
        <v>46.49417882352941</v>
      </c>
      <c r="K115" s="211"/>
      <c r="L115" s="211"/>
      <c r="M115" s="212" t="s">
        <v>607</v>
      </c>
    </row>
    <row r="116" spans="1:13" ht="31.5">
      <c r="A116" s="209" t="s">
        <v>517</v>
      </c>
      <c r="B116" s="210" t="s">
        <v>810</v>
      </c>
      <c r="C116" s="36"/>
      <c r="D116" s="36">
        <v>0.956</v>
      </c>
      <c r="E116" s="36">
        <v>0.69838643</v>
      </c>
      <c r="F116" s="213">
        <v>0.69838643</v>
      </c>
      <c r="G116" s="213">
        <v>0.69838643</v>
      </c>
      <c r="H116" s="213"/>
      <c r="I116" s="213">
        <v>0.25761356999999996</v>
      </c>
      <c r="J116" s="213">
        <v>26.94702615062761</v>
      </c>
      <c r="K116" s="211"/>
      <c r="L116" s="211"/>
      <c r="M116" s="212" t="s">
        <v>607</v>
      </c>
    </row>
    <row r="117" spans="1:13" s="157" customFormat="1" ht="18.75">
      <c r="A117" s="209" t="s">
        <v>517</v>
      </c>
      <c r="B117" s="210" t="s">
        <v>811</v>
      </c>
      <c r="C117" s="36"/>
      <c r="D117" s="36">
        <v>0.552</v>
      </c>
      <c r="E117" s="36">
        <v>0.27745884</v>
      </c>
      <c r="F117" s="213">
        <v>0.27745884</v>
      </c>
      <c r="G117" s="213">
        <v>0.27745884</v>
      </c>
      <c r="H117" s="213"/>
      <c r="I117" s="213">
        <v>0.27454116000000006</v>
      </c>
      <c r="J117" s="213">
        <v>49.735717391304355</v>
      </c>
      <c r="K117" s="211"/>
      <c r="L117" s="211"/>
      <c r="M117" s="212"/>
    </row>
    <row r="118" spans="1:13" ht="31.5">
      <c r="A118" s="209" t="s">
        <v>517</v>
      </c>
      <c r="B118" s="210" t="s">
        <v>812</v>
      </c>
      <c r="C118" s="36"/>
      <c r="D118" s="36">
        <v>0.7809999999999999</v>
      </c>
      <c r="E118" s="36">
        <v>0</v>
      </c>
      <c r="F118" s="213">
        <v>0</v>
      </c>
      <c r="G118" s="213">
        <v>0</v>
      </c>
      <c r="H118" s="213"/>
      <c r="I118" s="213">
        <v>0.7809999999999999</v>
      </c>
      <c r="J118" s="213">
        <v>100</v>
      </c>
      <c r="K118" s="211"/>
      <c r="L118" s="211"/>
      <c r="M118" s="212" t="s">
        <v>604</v>
      </c>
    </row>
    <row r="119" spans="1:13" ht="31.5">
      <c r="A119" s="209" t="s">
        <v>517</v>
      </c>
      <c r="B119" s="210" t="s">
        <v>817</v>
      </c>
      <c r="C119" s="36"/>
      <c r="D119" s="36">
        <v>0.4</v>
      </c>
      <c r="E119" s="36">
        <v>0</v>
      </c>
      <c r="F119" s="213">
        <v>0</v>
      </c>
      <c r="G119" s="213">
        <v>0</v>
      </c>
      <c r="H119" s="213"/>
      <c r="I119" s="213">
        <v>0.4</v>
      </c>
      <c r="J119" s="213">
        <v>100</v>
      </c>
      <c r="K119" s="211"/>
      <c r="L119" s="211"/>
      <c r="M119" s="212" t="s">
        <v>604</v>
      </c>
    </row>
    <row r="120" spans="1:13" ht="31.5">
      <c r="A120" s="209" t="s">
        <v>517</v>
      </c>
      <c r="B120" s="210" t="s">
        <v>818</v>
      </c>
      <c r="C120" s="36"/>
      <c r="D120" s="36">
        <v>0.024</v>
      </c>
      <c r="E120" s="36">
        <v>0.05349485</v>
      </c>
      <c r="F120" s="213">
        <v>0.05349485</v>
      </c>
      <c r="G120" s="213">
        <v>0.05349485</v>
      </c>
      <c r="H120" s="213"/>
      <c r="I120" s="213">
        <v>-0.029494849999999996</v>
      </c>
      <c r="J120" s="213">
        <v>-122.89520833333331</v>
      </c>
      <c r="K120" s="211"/>
      <c r="L120" s="211"/>
      <c r="M120" s="34" t="s">
        <v>204</v>
      </c>
    </row>
    <row r="121" spans="1:13" ht="28.5" customHeight="1">
      <c r="A121" s="209" t="s">
        <v>517</v>
      </c>
      <c r="B121" s="210" t="s">
        <v>819</v>
      </c>
      <c r="C121" s="36"/>
      <c r="D121" s="36">
        <v>0.046</v>
      </c>
      <c r="E121" s="36">
        <v>0.09485350000000001</v>
      </c>
      <c r="F121" s="213">
        <v>0.09485350000000001</v>
      </c>
      <c r="G121" s="213">
        <v>0.09485350000000001</v>
      </c>
      <c r="H121" s="213"/>
      <c r="I121" s="213">
        <v>-0.04885350000000001</v>
      </c>
      <c r="J121" s="213">
        <v>-106.20326086956524</v>
      </c>
      <c r="K121" s="211"/>
      <c r="L121" s="211"/>
      <c r="M121" s="212" t="s">
        <v>204</v>
      </c>
    </row>
    <row r="122" spans="1:13" ht="31.5">
      <c r="A122" s="209" t="s">
        <v>517</v>
      </c>
      <c r="B122" s="210" t="s">
        <v>820</v>
      </c>
      <c r="C122" s="36"/>
      <c r="D122" s="36">
        <v>0.093</v>
      </c>
      <c r="E122" s="36">
        <v>0.10712306</v>
      </c>
      <c r="F122" s="213">
        <v>0.10712306</v>
      </c>
      <c r="G122" s="213">
        <v>0.10712306</v>
      </c>
      <c r="H122" s="213"/>
      <c r="I122" s="213">
        <v>-0.014123060000000007</v>
      </c>
      <c r="J122" s="213">
        <v>-15.186086021505385</v>
      </c>
      <c r="K122" s="211"/>
      <c r="L122" s="211"/>
      <c r="M122" s="212" t="s">
        <v>204</v>
      </c>
    </row>
    <row r="123" spans="1:13" ht="31.5">
      <c r="A123" s="209" t="s">
        <v>517</v>
      </c>
      <c r="B123" s="210" t="s">
        <v>821</v>
      </c>
      <c r="C123" s="36"/>
      <c r="D123" s="36">
        <v>0.08600000000000001</v>
      </c>
      <c r="E123" s="36">
        <v>0.08797803000000001</v>
      </c>
      <c r="F123" s="213">
        <v>0.08797803000000001</v>
      </c>
      <c r="G123" s="213">
        <v>0.08797803000000001</v>
      </c>
      <c r="H123" s="213"/>
      <c r="I123" s="213">
        <v>-0.0019780300000000056</v>
      </c>
      <c r="J123" s="213">
        <v>-2.3000348837209366</v>
      </c>
      <c r="K123" s="211"/>
      <c r="L123" s="211"/>
      <c r="M123" s="212" t="s">
        <v>204</v>
      </c>
    </row>
    <row r="124" spans="1:13" ht="31.5">
      <c r="A124" s="209" t="s">
        <v>517</v>
      </c>
      <c r="B124" s="210" t="s">
        <v>822</v>
      </c>
      <c r="C124" s="36"/>
      <c r="D124" s="36">
        <v>0.024</v>
      </c>
      <c r="E124" s="36">
        <v>0.03805931</v>
      </c>
      <c r="F124" s="213">
        <v>0.03805931</v>
      </c>
      <c r="G124" s="213">
        <v>0.03805931</v>
      </c>
      <c r="H124" s="213"/>
      <c r="I124" s="213">
        <v>-0.014059309999999998</v>
      </c>
      <c r="J124" s="213">
        <v>-58.58045833333333</v>
      </c>
      <c r="K124" s="211"/>
      <c r="L124" s="211"/>
      <c r="M124" s="212" t="s">
        <v>204</v>
      </c>
    </row>
    <row r="125" spans="1:13" ht="31.5">
      <c r="A125" s="209" t="s">
        <v>517</v>
      </c>
      <c r="B125" s="210" t="s">
        <v>823</v>
      </c>
      <c r="C125" s="36"/>
      <c r="D125" s="36">
        <v>0</v>
      </c>
      <c r="E125" s="36">
        <v>0.0432219</v>
      </c>
      <c r="F125" s="213">
        <v>0.0432219</v>
      </c>
      <c r="G125" s="213">
        <v>0.0432219</v>
      </c>
      <c r="H125" s="213"/>
      <c r="I125" s="213">
        <v>-0.0432219</v>
      </c>
      <c r="J125" s="213">
        <v>0</v>
      </c>
      <c r="K125" s="211"/>
      <c r="L125" s="211"/>
      <c r="M125" s="212" t="s">
        <v>599</v>
      </c>
    </row>
    <row r="126" spans="1:13" ht="31.5">
      <c r="A126" s="209"/>
      <c r="B126" s="210" t="s">
        <v>813</v>
      </c>
      <c r="C126" s="36"/>
      <c r="D126" s="36">
        <v>0</v>
      </c>
      <c r="E126" s="36">
        <v>0.33703297</v>
      </c>
      <c r="F126" s="36">
        <v>0.33703297</v>
      </c>
      <c r="G126" s="36">
        <v>0.33703297</v>
      </c>
      <c r="H126" s="213"/>
      <c r="I126" s="213">
        <v>-0.33703297</v>
      </c>
      <c r="J126" s="213">
        <v>0</v>
      </c>
      <c r="K126" s="211"/>
      <c r="L126" s="211"/>
      <c r="M126" s="212" t="s">
        <v>599</v>
      </c>
    </row>
    <row r="127" spans="1:13" ht="31.5">
      <c r="A127" s="37" t="s">
        <v>517</v>
      </c>
      <c r="B127" s="210" t="s">
        <v>814</v>
      </c>
      <c r="C127" s="36"/>
      <c r="D127" s="36">
        <v>0</v>
      </c>
      <c r="E127" s="36">
        <v>0.00602709</v>
      </c>
      <c r="F127" s="36">
        <v>0.00602709</v>
      </c>
      <c r="G127" s="36">
        <v>0.00602709</v>
      </c>
      <c r="H127" s="213"/>
      <c r="I127" s="213">
        <v>-0.00602709</v>
      </c>
      <c r="J127" s="213">
        <v>0</v>
      </c>
      <c r="K127" s="211"/>
      <c r="L127" s="211"/>
      <c r="M127" s="212" t="s">
        <v>599</v>
      </c>
    </row>
    <row r="128" spans="1:13" ht="31.5">
      <c r="A128" s="37"/>
      <c r="B128" s="210" t="s">
        <v>815</v>
      </c>
      <c r="C128" s="36"/>
      <c r="D128" s="36">
        <v>0</v>
      </c>
      <c r="E128" s="36">
        <v>0.15445645</v>
      </c>
      <c r="F128" s="36">
        <v>0.15445645</v>
      </c>
      <c r="G128" s="36">
        <v>0.15445645</v>
      </c>
      <c r="H128" s="213"/>
      <c r="I128" s="213">
        <v>-0.15445645</v>
      </c>
      <c r="J128" s="213">
        <v>0</v>
      </c>
      <c r="K128" s="211"/>
      <c r="L128" s="211"/>
      <c r="M128" s="212" t="s">
        <v>599</v>
      </c>
    </row>
    <row r="129" spans="1:13" ht="31.5">
      <c r="A129" s="37"/>
      <c r="B129" s="210" t="s">
        <v>816</v>
      </c>
      <c r="C129" s="36"/>
      <c r="D129" s="36">
        <v>0</v>
      </c>
      <c r="E129" s="36">
        <v>0.15484363</v>
      </c>
      <c r="F129" s="36">
        <v>0.15484363</v>
      </c>
      <c r="G129" s="36">
        <v>0.15484363</v>
      </c>
      <c r="H129" s="213"/>
      <c r="I129" s="213">
        <v>-0.15484363</v>
      </c>
      <c r="J129" s="213">
        <v>0</v>
      </c>
      <c r="K129" s="211"/>
      <c r="L129" s="211"/>
      <c r="M129" s="212" t="s">
        <v>599</v>
      </c>
    </row>
    <row r="130" spans="1:13" ht="15.75">
      <c r="A130" s="37"/>
      <c r="B130" s="3" t="s">
        <v>680</v>
      </c>
      <c r="C130" s="33"/>
      <c r="D130" s="33">
        <v>3.387</v>
      </c>
      <c r="E130" s="33">
        <v>2.2803358000000005</v>
      </c>
      <c r="F130" s="33">
        <v>2.2803358000000005</v>
      </c>
      <c r="G130" s="33">
        <v>2.2803358000000005</v>
      </c>
      <c r="H130" s="213"/>
      <c r="I130" s="213"/>
      <c r="J130" s="213"/>
      <c r="K130" s="211"/>
      <c r="L130" s="211"/>
      <c r="M130" s="212"/>
    </row>
    <row r="131" spans="1:13" ht="15.75">
      <c r="A131" s="37" t="s">
        <v>517</v>
      </c>
      <c r="B131" s="13" t="s">
        <v>681</v>
      </c>
      <c r="C131" s="33"/>
      <c r="D131" s="33"/>
      <c r="E131" s="33"/>
      <c r="F131" s="36"/>
      <c r="G131" s="36"/>
      <c r="H131" s="213"/>
      <c r="I131" s="213"/>
      <c r="J131" s="213"/>
      <c r="K131" s="211"/>
      <c r="L131" s="211"/>
      <c r="M131" s="212"/>
    </row>
    <row r="132" spans="1:13" ht="31.5">
      <c r="A132" s="209" t="s">
        <v>517</v>
      </c>
      <c r="B132" s="210" t="s">
        <v>752</v>
      </c>
      <c r="C132" s="36"/>
      <c r="D132" s="36">
        <v>0</v>
      </c>
      <c r="E132" s="36">
        <v>0.07489704999999999</v>
      </c>
      <c r="F132" s="36">
        <v>0.07489704999999999</v>
      </c>
      <c r="G132" s="36">
        <v>0.07489704999999999</v>
      </c>
      <c r="H132" s="213"/>
      <c r="I132" s="213">
        <v>-0.07489704999999999</v>
      </c>
      <c r="J132" s="213">
        <v>0</v>
      </c>
      <c r="K132" s="211"/>
      <c r="L132" s="211"/>
      <c r="M132" s="212" t="s">
        <v>599</v>
      </c>
    </row>
    <row r="133" spans="1:13" ht="31.5">
      <c r="A133" s="209" t="s">
        <v>517</v>
      </c>
      <c r="B133" s="210" t="s">
        <v>753</v>
      </c>
      <c r="C133" s="36"/>
      <c r="D133" s="36">
        <v>0</v>
      </c>
      <c r="E133" s="36">
        <v>0.07333142000000001</v>
      </c>
      <c r="F133" s="36">
        <v>0.07333142000000001</v>
      </c>
      <c r="G133" s="36">
        <v>0.07333142000000001</v>
      </c>
      <c r="H133" s="213"/>
      <c r="I133" s="213">
        <v>-0.07333142000000001</v>
      </c>
      <c r="J133" s="213">
        <v>0</v>
      </c>
      <c r="K133" s="211"/>
      <c r="L133" s="211"/>
      <c r="M133" s="212" t="s">
        <v>599</v>
      </c>
    </row>
    <row r="134" spans="1:13" s="126" customFormat="1" ht="31.5">
      <c r="A134" s="37" t="s">
        <v>517</v>
      </c>
      <c r="B134" s="210" t="s">
        <v>824</v>
      </c>
      <c r="C134" s="36"/>
      <c r="D134" s="36">
        <v>0</v>
      </c>
      <c r="E134" s="36">
        <v>0.16882691</v>
      </c>
      <c r="F134" s="36">
        <v>0.16882691</v>
      </c>
      <c r="G134" s="36">
        <v>0.16882691</v>
      </c>
      <c r="H134" s="213"/>
      <c r="I134" s="213">
        <v>-0.16882691</v>
      </c>
      <c r="J134" s="213">
        <v>0</v>
      </c>
      <c r="K134" s="211"/>
      <c r="L134" s="211"/>
      <c r="M134" s="212" t="s">
        <v>599</v>
      </c>
    </row>
    <row r="135" spans="1:13" ht="31.5">
      <c r="A135" s="37"/>
      <c r="B135" s="210" t="s">
        <v>825</v>
      </c>
      <c r="C135" s="36"/>
      <c r="D135" s="36">
        <v>0</v>
      </c>
      <c r="E135" s="36">
        <v>0.25373734000000003</v>
      </c>
      <c r="F135" s="36">
        <v>0.25373734000000003</v>
      </c>
      <c r="G135" s="36">
        <v>0.25373734000000003</v>
      </c>
      <c r="H135" s="213"/>
      <c r="I135" s="213">
        <v>-0.25373734000000003</v>
      </c>
      <c r="J135" s="213">
        <v>0</v>
      </c>
      <c r="K135" s="211"/>
      <c r="L135" s="211"/>
      <c r="M135" s="212" t="s">
        <v>599</v>
      </c>
    </row>
    <row r="136" spans="1:13" ht="15.75">
      <c r="A136" s="37"/>
      <c r="B136" s="3" t="s">
        <v>754</v>
      </c>
      <c r="C136" s="33"/>
      <c r="D136" s="33">
        <v>0</v>
      </c>
      <c r="E136" s="33">
        <v>0.57079272</v>
      </c>
      <c r="F136" s="5">
        <v>0.57079272</v>
      </c>
      <c r="G136" s="5">
        <v>0.57079272</v>
      </c>
      <c r="H136" s="5"/>
      <c r="I136" s="5"/>
      <c r="J136" s="5"/>
      <c r="K136" s="211"/>
      <c r="L136" s="211"/>
      <c r="M136" s="212"/>
    </row>
    <row r="137" spans="1:13" ht="15.75">
      <c r="A137" s="37" t="s">
        <v>517</v>
      </c>
      <c r="B137" s="13" t="s">
        <v>512</v>
      </c>
      <c r="C137" s="36"/>
      <c r="D137" s="36"/>
      <c r="E137" s="36"/>
      <c r="F137" s="213"/>
      <c r="G137" s="213"/>
      <c r="H137" s="213"/>
      <c r="I137" s="213"/>
      <c r="J137" s="213"/>
      <c r="K137" s="3"/>
      <c r="L137" s="3"/>
      <c r="M137" s="208"/>
    </row>
    <row r="138" spans="1:13" ht="31.5">
      <c r="A138" s="209" t="s">
        <v>517</v>
      </c>
      <c r="B138" s="210" t="s">
        <v>826</v>
      </c>
      <c r="C138" s="36"/>
      <c r="D138" s="36">
        <v>0.329</v>
      </c>
      <c r="E138" s="36">
        <v>0</v>
      </c>
      <c r="F138" s="213">
        <v>0</v>
      </c>
      <c r="G138" s="213">
        <v>0</v>
      </c>
      <c r="H138" s="213"/>
      <c r="I138" s="213">
        <v>0.329</v>
      </c>
      <c r="J138" s="213">
        <v>100</v>
      </c>
      <c r="K138" s="211"/>
      <c r="L138" s="211"/>
      <c r="M138" s="212" t="s">
        <v>607</v>
      </c>
    </row>
    <row r="139" spans="1:13" s="126" customFormat="1" ht="31.5">
      <c r="A139" s="209" t="s">
        <v>517</v>
      </c>
      <c r="B139" s="210" t="s">
        <v>827</v>
      </c>
      <c r="C139" s="36"/>
      <c r="D139" s="36">
        <v>0</v>
      </c>
      <c r="E139" s="36">
        <v>0.33950615</v>
      </c>
      <c r="F139" s="36">
        <v>0.33950615</v>
      </c>
      <c r="G139" s="36">
        <v>0.33950615</v>
      </c>
      <c r="H139" s="213"/>
      <c r="I139" s="213">
        <v>-0.33950615</v>
      </c>
      <c r="J139" s="213">
        <v>0</v>
      </c>
      <c r="K139" s="211"/>
      <c r="L139" s="211"/>
      <c r="M139" s="212" t="s">
        <v>599</v>
      </c>
    </row>
    <row r="140" spans="1:13" ht="15.75">
      <c r="A140" s="37" t="s">
        <v>517</v>
      </c>
      <c r="B140" s="3" t="s">
        <v>612</v>
      </c>
      <c r="C140" s="33"/>
      <c r="D140" s="33">
        <v>0.329</v>
      </c>
      <c r="E140" s="33">
        <v>0.33950615</v>
      </c>
      <c r="F140" s="5">
        <v>0.33950615</v>
      </c>
      <c r="G140" s="5">
        <v>0.33950615</v>
      </c>
      <c r="H140" s="5"/>
      <c r="I140" s="5"/>
      <c r="J140" s="5"/>
      <c r="K140" s="211"/>
      <c r="L140" s="211"/>
      <c r="M140" s="212"/>
    </row>
    <row r="141" spans="1:13" ht="15.75">
      <c r="A141" s="46" t="s">
        <v>517</v>
      </c>
      <c r="B141" s="13" t="s">
        <v>520</v>
      </c>
      <c r="C141" s="36"/>
      <c r="D141" s="36"/>
      <c r="E141" s="36"/>
      <c r="F141" s="7"/>
      <c r="G141" s="7"/>
      <c r="H141" s="7"/>
      <c r="I141" s="213"/>
      <c r="J141" s="213"/>
      <c r="K141" s="3"/>
      <c r="L141" s="3"/>
      <c r="M141" s="208"/>
    </row>
    <row r="142" spans="1:13" ht="31.5">
      <c r="A142" s="42" t="s">
        <v>517</v>
      </c>
      <c r="B142" s="210" t="s">
        <v>828</v>
      </c>
      <c r="C142" s="36"/>
      <c r="D142" s="36">
        <v>0.884</v>
      </c>
      <c r="E142" s="36">
        <v>0.73926844</v>
      </c>
      <c r="F142" s="36">
        <v>0.73926844</v>
      </c>
      <c r="G142" s="36">
        <v>0.73926844</v>
      </c>
      <c r="H142" s="213"/>
      <c r="I142" s="213">
        <v>0.14473155999999998</v>
      </c>
      <c r="J142" s="213">
        <v>16.37234841628959</v>
      </c>
      <c r="K142" s="211"/>
      <c r="L142" s="211"/>
      <c r="M142" s="212" t="s">
        <v>607</v>
      </c>
    </row>
    <row r="143" spans="1:13" ht="18.75">
      <c r="A143" s="209" t="s">
        <v>517</v>
      </c>
      <c r="B143" s="3" t="s">
        <v>683</v>
      </c>
      <c r="C143" s="33"/>
      <c r="D143" s="33">
        <v>1.213</v>
      </c>
      <c r="E143" s="33">
        <v>1.6495673100000001</v>
      </c>
      <c r="F143" s="44">
        <v>1.6495673100000001</v>
      </c>
      <c r="G143" s="44">
        <v>1.6495673100000001</v>
      </c>
      <c r="H143" s="213"/>
      <c r="I143" s="213"/>
      <c r="J143" s="213"/>
      <c r="K143" s="211"/>
      <c r="L143" s="211"/>
      <c r="M143" s="212"/>
    </row>
    <row r="144" spans="1:13" ht="18.75">
      <c r="A144" s="260" t="s">
        <v>517</v>
      </c>
      <c r="B144" s="22" t="s">
        <v>684</v>
      </c>
      <c r="C144" s="44"/>
      <c r="D144" s="44">
        <v>4.6</v>
      </c>
      <c r="E144" s="44">
        <v>3.9299031100000006</v>
      </c>
      <c r="F144" s="5">
        <v>3.9299031100000006</v>
      </c>
      <c r="G144" s="5">
        <v>3.9299031100000006</v>
      </c>
      <c r="H144" s="213"/>
      <c r="I144" s="213"/>
      <c r="J144" s="213"/>
      <c r="K144" s="211"/>
      <c r="L144" s="211"/>
      <c r="M144" s="212"/>
    </row>
    <row r="145" spans="1:13" ht="37.5">
      <c r="A145" s="39" t="s">
        <v>638</v>
      </c>
      <c r="B145" s="15" t="s">
        <v>639</v>
      </c>
      <c r="C145" s="36"/>
      <c r="D145" s="36"/>
      <c r="E145" s="36"/>
      <c r="F145" s="7"/>
      <c r="G145" s="7"/>
      <c r="H145" s="7"/>
      <c r="I145" s="213"/>
      <c r="J145" s="213"/>
      <c r="K145" s="4"/>
      <c r="L145" s="4"/>
      <c r="M145" s="34"/>
    </row>
    <row r="146" spans="1:13" ht="15.75">
      <c r="A146" s="222" t="s">
        <v>638</v>
      </c>
      <c r="B146" s="13" t="s">
        <v>679</v>
      </c>
      <c r="C146" s="33"/>
      <c r="D146" s="33"/>
      <c r="E146" s="33"/>
      <c r="F146" s="213"/>
      <c r="G146" s="213"/>
      <c r="H146" s="213"/>
      <c r="I146" s="213"/>
      <c r="J146" s="213"/>
      <c r="K146" s="211"/>
      <c r="L146" s="211"/>
      <c r="M146" s="212"/>
    </row>
    <row r="147" spans="1:13" ht="15.75">
      <c r="A147" s="222"/>
      <c r="B147" s="13" t="s">
        <v>521</v>
      </c>
      <c r="C147" s="33"/>
      <c r="D147" s="33"/>
      <c r="E147" s="33"/>
      <c r="F147" s="213"/>
      <c r="G147" s="213"/>
      <c r="H147" s="213"/>
      <c r="I147" s="213"/>
      <c r="J147" s="213"/>
      <c r="K147" s="211"/>
      <c r="L147" s="211"/>
      <c r="M147" s="212"/>
    </row>
    <row r="148" spans="1:13" ht="63">
      <c r="A148" s="209" t="s">
        <v>638</v>
      </c>
      <c r="B148" s="210" t="s">
        <v>829</v>
      </c>
      <c r="C148" s="36"/>
      <c r="D148" s="36">
        <v>0.53</v>
      </c>
      <c r="E148" s="36">
        <v>0.815728</v>
      </c>
      <c r="F148" s="213">
        <v>0.815728</v>
      </c>
      <c r="G148" s="213">
        <v>0.815728</v>
      </c>
      <c r="H148" s="213"/>
      <c r="I148" s="213">
        <v>-0.285728</v>
      </c>
      <c r="J148" s="213">
        <v>-53.91094339622641</v>
      </c>
      <c r="K148" s="211"/>
      <c r="L148" s="211"/>
      <c r="M148" s="212" t="s">
        <v>607</v>
      </c>
    </row>
    <row r="149" spans="1:13" ht="31.5">
      <c r="A149" s="209" t="s">
        <v>638</v>
      </c>
      <c r="B149" s="210" t="s">
        <v>830</v>
      </c>
      <c r="C149" s="36"/>
      <c r="D149" s="36">
        <v>0.147</v>
      </c>
      <c r="E149" s="36">
        <v>0</v>
      </c>
      <c r="F149" s="213">
        <v>0</v>
      </c>
      <c r="G149" s="213">
        <v>0</v>
      </c>
      <c r="H149" s="213"/>
      <c r="I149" s="213">
        <v>0.147</v>
      </c>
      <c r="J149" s="213">
        <v>100</v>
      </c>
      <c r="K149" s="211"/>
      <c r="L149" s="211"/>
      <c r="M149" s="212" t="s">
        <v>604</v>
      </c>
    </row>
    <row r="150" spans="1:13" ht="31.5">
      <c r="A150" s="209" t="s">
        <v>638</v>
      </c>
      <c r="B150" s="210" t="s">
        <v>831</v>
      </c>
      <c r="C150" s="36"/>
      <c r="D150" s="36">
        <v>0.432</v>
      </c>
      <c r="E150" s="36">
        <v>0.503932</v>
      </c>
      <c r="F150" s="213">
        <v>0.503932</v>
      </c>
      <c r="G150" s="213">
        <v>0.503932</v>
      </c>
      <c r="H150" s="213"/>
      <c r="I150" s="213">
        <v>-0.07193200000000005</v>
      </c>
      <c r="J150" s="213">
        <v>-16.65092592592594</v>
      </c>
      <c r="K150" s="211"/>
      <c r="L150" s="211"/>
      <c r="M150" s="212" t="s">
        <v>607</v>
      </c>
    </row>
    <row r="151" spans="1:13" ht="47.25">
      <c r="A151" s="209" t="s">
        <v>638</v>
      </c>
      <c r="B151" s="210" t="s">
        <v>832</v>
      </c>
      <c r="C151" s="36"/>
      <c r="D151" s="36">
        <v>0.667</v>
      </c>
      <c r="E151" s="36">
        <v>0</v>
      </c>
      <c r="F151" s="213">
        <v>0</v>
      </c>
      <c r="G151" s="213">
        <v>0</v>
      </c>
      <c r="H151" s="213"/>
      <c r="I151" s="213">
        <v>0.667</v>
      </c>
      <c r="J151" s="213">
        <v>100</v>
      </c>
      <c r="K151" s="211"/>
      <c r="L151" s="211"/>
      <c r="M151" s="212" t="s">
        <v>604</v>
      </c>
    </row>
    <row r="152" spans="1:13" ht="47.25">
      <c r="A152" s="209" t="s">
        <v>638</v>
      </c>
      <c r="B152" s="210" t="s">
        <v>833</v>
      </c>
      <c r="C152" s="36"/>
      <c r="D152" s="36">
        <v>0.565</v>
      </c>
      <c r="E152" s="36">
        <v>0.962836</v>
      </c>
      <c r="F152" s="213">
        <v>0.962836</v>
      </c>
      <c r="G152" s="213">
        <v>0.962836</v>
      </c>
      <c r="H152" s="213"/>
      <c r="I152" s="213">
        <v>-0.3978360000000001</v>
      </c>
      <c r="J152" s="213">
        <v>-70.41345132743365</v>
      </c>
      <c r="K152" s="211"/>
      <c r="L152" s="211"/>
      <c r="M152" s="212" t="s">
        <v>607</v>
      </c>
    </row>
    <row r="153" spans="1:13" ht="47.25">
      <c r="A153" s="209" t="s">
        <v>638</v>
      </c>
      <c r="B153" s="210" t="s">
        <v>834</v>
      </c>
      <c r="C153" s="36"/>
      <c r="D153" s="36">
        <v>0.239</v>
      </c>
      <c r="E153" s="36">
        <v>1.206671</v>
      </c>
      <c r="F153" s="213">
        <v>1.206671</v>
      </c>
      <c r="G153" s="213">
        <v>1.206671</v>
      </c>
      <c r="H153" s="213"/>
      <c r="I153" s="213">
        <v>-0.9676710000000001</v>
      </c>
      <c r="J153" s="213">
        <v>-404.88326359832644</v>
      </c>
      <c r="K153" s="211"/>
      <c r="L153" s="211"/>
      <c r="M153" s="212" t="s">
        <v>607</v>
      </c>
    </row>
    <row r="154" spans="1:13" s="126" customFormat="1" ht="31.5">
      <c r="A154" s="209" t="s">
        <v>638</v>
      </c>
      <c r="B154" s="210" t="s">
        <v>835</v>
      </c>
      <c r="C154" s="36"/>
      <c r="D154" s="36">
        <v>1.545</v>
      </c>
      <c r="E154" s="36">
        <v>1.15363971</v>
      </c>
      <c r="F154" s="213">
        <v>1.15363971</v>
      </c>
      <c r="G154" s="213">
        <v>1.15363971</v>
      </c>
      <c r="H154" s="213"/>
      <c r="I154" s="213">
        <v>0.39136028999999994</v>
      </c>
      <c r="J154" s="213">
        <v>25.330763106796113</v>
      </c>
      <c r="K154" s="211"/>
      <c r="L154" s="211"/>
      <c r="M154" s="212" t="s">
        <v>607</v>
      </c>
    </row>
    <row r="155" spans="1:13" ht="31.5">
      <c r="A155" s="209" t="s">
        <v>638</v>
      </c>
      <c r="B155" s="210" t="s">
        <v>836</v>
      </c>
      <c r="C155" s="36"/>
      <c r="D155" s="36">
        <v>1.1</v>
      </c>
      <c r="E155" s="36">
        <v>1.48287371</v>
      </c>
      <c r="F155" s="213">
        <v>1.48287371</v>
      </c>
      <c r="G155" s="213">
        <v>1.48287371</v>
      </c>
      <c r="H155" s="213"/>
      <c r="I155" s="213">
        <v>-0.3828737099999999</v>
      </c>
      <c r="J155" s="213">
        <v>-34.8067009090909</v>
      </c>
      <c r="K155" s="211"/>
      <c r="L155" s="211"/>
      <c r="M155" s="212" t="s">
        <v>607</v>
      </c>
    </row>
    <row r="156" spans="1:13" ht="31.5">
      <c r="A156" s="209" t="s">
        <v>638</v>
      </c>
      <c r="B156" s="210" t="s">
        <v>837</v>
      </c>
      <c r="C156" s="36"/>
      <c r="D156" s="36">
        <v>0.565</v>
      </c>
      <c r="E156" s="36">
        <v>0</v>
      </c>
      <c r="F156" s="213">
        <v>0</v>
      </c>
      <c r="G156" s="213">
        <v>0</v>
      </c>
      <c r="H156" s="213"/>
      <c r="I156" s="213">
        <v>0.565</v>
      </c>
      <c r="J156" s="213">
        <v>100</v>
      </c>
      <c r="K156" s="211"/>
      <c r="L156" s="211"/>
      <c r="M156" s="212" t="s">
        <v>604</v>
      </c>
    </row>
    <row r="157" spans="1:13" ht="31.5">
      <c r="A157" s="209" t="s">
        <v>638</v>
      </c>
      <c r="B157" s="210" t="s">
        <v>838</v>
      </c>
      <c r="C157" s="36"/>
      <c r="D157" s="36">
        <v>0.225</v>
      </c>
      <c r="E157" s="36">
        <v>0</v>
      </c>
      <c r="F157" s="213">
        <v>0</v>
      </c>
      <c r="G157" s="213">
        <v>0</v>
      </c>
      <c r="H157" s="213"/>
      <c r="I157" s="213">
        <v>0.225</v>
      </c>
      <c r="J157" s="213">
        <v>100</v>
      </c>
      <c r="K157" s="211"/>
      <c r="L157" s="211"/>
      <c r="M157" s="212" t="s">
        <v>604</v>
      </c>
    </row>
    <row r="158" spans="1:13" ht="31.5">
      <c r="A158" s="209" t="s">
        <v>638</v>
      </c>
      <c r="B158" s="210" t="s">
        <v>839</v>
      </c>
      <c r="C158" s="36"/>
      <c r="D158" s="36">
        <v>0.308</v>
      </c>
      <c r="E158" s="36">
        <v>0.6833606</v>
      </c>
      <c r="F158" s="213">
        <v>0.6833606</v>
      </c>
      <c r="G158" s="213">
        <v>0.6833606</v>
      </c>
      <c r="H158" s="213"/>
      <c r="I158" s="213">
        <v>-0.3753606</v>
      </c>
      <c r="J158" s="213">
        <v>-121.87032467532468</v>
      </c>
      <c r="K158" s="211"/>
      <c r="L158" s="211"/>
      <c r="M158" s="212" t="s">
        <v>607</v>
      </c>
    </row>
    <row r="159" spans="1:13" ht="31.5">
      <c r="A159" s="209" t="s">
        <v>638</v>
      </c>
      <c r="B159" s="210" t="s">
        <v>840</v>
      </c>
      <c r="C159" s="36"/>
      <c r="D159" s="36">
        <v>0.162</v>
      </c>
      <c r="E159" s="36">
        <v>0</v>
      </c>
      <c r="F159" s="213">
        <v>0</v>
      </c>
      <c r="G159" s="213">
        <v>0</v>
      </c>
      <c r="H159" s="213"/>
      <c r="I159" s="213">
        <v>0.162</v>
      </c>
      <c r="J159" s="213">
        <v>100</v>
      </c>
      <c r="K159" s="211"/>
      <c r="L159" s="211"/>
      <c r="M159" s="212" t="s">
        <v>604</v>
      </c>
    </row>
    <row r="160" spans="1:13" ht="31.5">
      <c r="A160" s="209" t="s">
        <v>638</v>
      </c>
      <c r="B160" s="210" t="s">
        <v>841</v>
      </c>
      <c r="C160" s="36"/>
      <c r="D160" s="36">
        <v>0.147</v>
      </c>
      <c r="E160" s="36">
        <v>0.54082848</v>
      </c>
      <c r="F160" s="213">
        <v>0.54082848</v>
      </c>
      <c r="G160" s="213">
        <v>0.54082848</v>
      </c>
      <c r="H160" s="213"/>
      <c r="I160" s="213">
        <v>-0.3938284799999999</v>
      </c>
      <c r="J160" s="213">
        <v>-267.9105306122449</v>
      </c>
      <c r="K160" s="211"/>
      <c r="L160" s="211"/>
      <c r="M160" s="212" t="s">
        <v>607</v>
      </c>
    </row>
    <row r="161" spans="1:13" ht="31.5">
      <c r="A161" s="209" t="s">
        <v>638</v>
      </c>
      <c r="B161" s="210" t="s">
        <v>842</v>
      </c>
      <c r="C161" s="36"/>
      <c r="D161" s="36">
        <v>0.154</v>
      </c>
      <c r="E161" s="36">
        <v>0</v>
      </c>
      <c r="F161" s="213">
        <v>0</v>
      </c>
      <c r="G161" s="213">
        <v>0</v>
      </c>
      <c r="H161" s="213"/>
      <c r="I161" s="213">
        <v>0.154</v>
      </c>
      <c r="J161" s="213">
        <v>100</v>
      </c>
      <c r="K161" s="211"/>
      <c r="L161" s="211"/>
      <c r="M161" s="212" t="s">
        <v>604</v>
      </c>
    </row>
    <row r="162" spans="1:13" s="126" customFormat="1" ht="31.5">
      <c r="A162" s="209" t="s">
        <v>638</v>
      </c>
      <c r="B162" s="210" t="s">
        <v>843</v>
      </c>
      <c r="C162" s="36"/>
      <c r="D162" s="36">
        <v>0</v>
      </c>
      <c r="E162" s="36">
        <v>0.030851</v>
      </c>
      <c r="F162" s="36">
        <v>0.030851</v>
      </c>
      <c r="G162" s="36">
        <v>0.030851</v>
      </c>
      <c r="H162" s="213"/>
      <c r="I162" s="213">
        <v>-0.030851</v>
      </c>
      <c r="J162" s="213">
        <v>0</v>
      </c>
      <c r="K162" s="211"/>
      <c r="L162" s="211"/>
      <c r="M162" s="212" t="s">
        <v>599</v>
      </c>
    </row>
    <row r="163" spans="1:13" ht="15.75">
      <c r="A163" s="37" t="s">
        <v>638</v>
      </c>
      <c r="B163" s="3" t="s">
        <v>680</v>
      </c>
      <c r="C163" s="33"/>
      <c r="D163" s="33">
        <v>6.7860000000000005</v>
      </c>
      <c r="E163" s="33">
        <v>7.3807205</v>
      </c>
      <c r="F163" s="5">
        <v>7.3807205</v>
      </c>
      <c r="G163" s="5">
        <v>7.3807205</v>
      </c>
      <c r="H163" s="5"/>
      <c r="I163" s="213"/>
      <c r="J163" s="213"/>
      <c r="K163" s="211"/>
      <c r="L163" s="211"/>
      <c r="M163" s="212"/>
    </row>
    <row r="164" spans="1:13" ht="15.75">
      <c r="A164" s="222" t="s">
        <v>638</v>
      </c>
      <c r="B164" s="13" t="s">
        <v>516</v>
      </c>
      <c r="C164" s="36"/>
      <c r="D164" s="36"/>
      <c r="E164" s="36"/>
      <c r="F164" s="213"/>
      <c r="G164" s="213"/>
      <c r="H164" s="213"/>
      <c r="I164" s="213"/>
      <c r="J164" s="213"/>
      <c r="K164" s="211"/>
      <c r="L164" s="211"/>
      <c r="M164" s="212"/>
    </row>
    <row r="165" spans="1:13" ht="15.75">
      <c r="A165" s="222" t="s">
        <v>638</v>
      </c>
      <c r="B165" s="3" t="s">
        <v>521</v>
      </c>
      <c r="C165" s="36"/>
      <c r="D165" s="36"/>
      <c r="E165" s="36"/>
      <c r="F165" s="213"/>
      <c r="G165" s="213"/>
      <c r="H165" s="213"/>
      <c r="I165" s="213"/>
      <c r="J165" s="213"/>
      <c r="K165" s="211"/>
      <c r="L165" s="211"/>
      <c r="M165" s="212"/>
    </row>
    <row r="166" spans="1:13" ht="31.5">
      <c r="A166" s="209" t="s">
        <v>638</v>
      </c>
      <c r="B166" s="210" t="s">
        <v>844</v>
      </c>
      <c r="C166" s="36"/>
      <c r="D166" s="36">
        <v>0.84</v>
      </c>
      <c r="E166" s="36">
        <v>0.7658159999999999</v>
      </c>
      <c r="F166" s="213">
        <v>0.7658159999999999</v>
      </c>
      <c r="G166" s="213">
        <v>0.7658159999999999</v>
      </c>
      <c r="H166" s="213"/>
      <c r="I166" s="213">
        <v>0.07418400000000003</v>
      </c>
      <c r="J166" s="213">
        <v>8.831428571428575</v>
      </c>
      <c r="K166" s="211"/>
      <c r="L166" s="211"/>
      <c r="M166" s="212" t="s">
        <v>607</v>
      </c>
    </row>
    <row r="167" spans="1:13" ht="31.5">
      <c r="A167" s="209" t="s">
        <v>638</v>
      </c>
      <c r="B167" s="210" t="s">
        <v>845</v>
      </c>
      <c r="C167" s="36"/>
      <c r="D167" s="36">
        <v>0.7010000000000001</v>
      </c>
      <c r="E167" s="36">
        <v>0.833578</v>
      </c>
      <c r="F167" s="36">
        <v>0.833578</v>
      </c>
      <c r="G167" s="36">
        <v>0.833578</v>
      </c>
      <c r="H167" s="213"/>
      <c r="I167" s="213">
        <v>-0.13257799999999997</v>
      </c>
      <c r="J167" s="213">
        <v>-18.91269614835948</v>
      </c>
      <c r="K167" s="211"/>
      <c r="L167" s="211"/>
      <c r="M167" s="34" t="s">
        <v>205</v>
      </c>
    </row>
    <row r="168" spans="1:13" ht="15.75">
      <c r="A168" s="37" t="s">
        <v>638</v>
      </c>
      <c r="B168" s="13" t="s">
        <v>609</v>
      </c>
      <c r="C168" s="33"/>
      <c r="D168" s="33">
        <v>1.541</v>
      </c>
      <c r="E168" s="33">
        <v>1.599394</v>
      </c>
      <c r="F168" s="5">
        <v>1.599394</v>
      </c>
      <c r="G168" s="5">
        <v>1.599394</v>
      </c>
      <c r="H168" s="5"/>
      <c r="I168" s="5"/>
      <c r="J168" s="5"/>
      <c r="K168" s="3"/>
      <c r="L168" s="3"/>
      <c r="M168" s="208"/>
    </row>
    <row r="169" spans="1:13" s="126" customFormat="1" ht="15.75">
      <c r="A169" s="222" t="s">
        <v>638</v>
      </c>
      <c r="B169" s="13" t="s">
        <v>511</v>
      </c>
      <c r="C169" s="36"/>
      <c r="D169" s="36"/>
      <c r="E169" s="36"/>
      <c r="F169" s="213"/>
      <c r="G169" s="213"/>
      <c r="H169" s="213"/>
      <c r="I169" s="213"/>
      <c r="J169" s="213"/>
      <c r="K169" s="211"/>
      <c r="L169" s="211"/>
      <c r="M169" s="212"/>
    </row>
    <row r="170" spans="1:13" ht="15.75">
      <c r="A170" s="222" t="s">
        <v>638</v>
      </c>
      <c r="B170" s="3" t="s">
        <v>521</v>
      </c>
      <c r="C170" s="36"/>
      <c r="D170" s="36"/>
      <c r="E170" s="36"/>
      <c r="F170" s="213"/>
      <c r="G170" s="213"/>
      <c r="H170" s="213"/>
      <c r="I170" s="213"/>
      <c r="J170" s="213"/>
      <c r="K170" s="211"/>
      <c r="L170" s="211"/>
      <c r="M170" s="212"/>
    </row>
    <row r="171" spans="1:13" ht="31.5">
      <c r="A171" s="209" t="s">
        <v>638</v>
      </c>
      <c r="B171" s="210" t="s">
        <v>846</v>
      </c>
      <c r="C171" s="36"/>
      <c r="D171" s="36">
        <v>1.019</v>
      </c>
      <c r="E171" s="36">
        <v>0.86477789</v>
      </c>
      <c r="F171" s="213">
        <v>0.86477789</v>
      </c>
      <c r="G171" s="213">
        <v>0.86477789</v>
      </c>
      <c r="H171" s="213"/>
      <c r="I171" s="213">
        <v>0.15422210999999986</v>
      </c>
      <c r="J171" s="213">
        <v>15.1346526005888</v>
      </c>
      <c r="K171" s="211"/>
      <c r="L171" s="211"/>
      <c r="M171" s="212" t="s">
        <v>598</v>
      </c>
    </row>
    <row r="172" spans="1:13" ht="15.75">
      <c r="A172" s="222" t="s">
        <v>638</v>
      </c>
      <c r="B172" s="13" t="s">
        <v>681</v>
      </c>
      <c r="C172" s="36"/>
      <c r="D172" s="36"/>
      <c r="E172" s="36"/>
      <c r="F172" s="213"/>
      <c r="G172" s="213"/>
      <c r="H172" s="213"/>
      <c r="I172" s="213"/>
      <c r="J172" s="213"/>
      <c r="K172" s="211"/>
      <c r="L172" s="211"/>
      <c r="M172" s="212"/>
    </row>
    <row r="173" spans="1:13" ht="15.75">
      <c r="A173" s="222" t="s">
        <v>638</v>
      </c>
      <c r="B173" s="3" t="s">
        <v>523</v>
      </c>
      <c r="C173" s="36"/>
      <c r="D173" s="36"/>
      <c r="E173" s="36"/>
      <c r="F173" s="213"/>
      <c r="G173" s="213"/>
      <c r="H173" s="213"/>
      <c r="I173" s="213"/>
      <c r="J173" s="213"/>
      <c r="K173" s="211"/>
      <c r="L173" s="211"/>
      <c r="M173" s="212"/>
    </row>
    <row r="174" spans="1:13" ht="31.5">
      <c r="A174" s="209" t="s">
        <v>638</v>
      </c>
      <c r="B174" s="210" t="s">
        <v>524</v>
      </c>
      <c r="C174" s="36"/>
      <c r="D174" s="36">
        <v>0.498</v>
      </c>
      <c r="E174" s="36">
        <v>0.5681710000000001</v>
      </c>
      <c r="F174" s="213">
        <v>0.5681710000000001</v>
      </c>
      <c r="G174" s="213">
        <v>0.5681710000000001</v>
      </c>
      <c r="H174" s="213"/>
      <c r="I174" s="213">
        <v>-0.0701710000000001</v>
      </c>
      <c r="J174" s="213">
        <v>-14.090562248996003</v>
      </c>
      <c r="K174" s="211"/>
      <c r="L174" s="211"/>
      <c r="M174" s="212" t="s">
        <v>608</v>
      </c>
    </row>
    <row r="175" spans="1:13" ht="31.5">
      <c r="A175" s="209" t="s">
        <v>638</v>
      </c>
      <c r="B175" s="210" t="s">
        <v>525</v>
      </c>
      <c r="C175" s="36"/>
      <c r="D175" s="36">
        <v>0.19169999999999998</v>
      </c>
      <c r="E175" s="36">
        <v>0.205086</v>
      </c>
      <c r="F175" s="213">
        <v>0.205086</v>
      </c>
      <c r="G175" s="213">
        <v>0.205086</v>
      </c>
      <c r="H175" s="213"/>
      <c r="I175" s="213">
        <v>-0.013386000000000009</v>
      </c>
      <c r="J175" s="213">
        <v>-6.982785602503918</v>
      </c>
      <c r="K175" s="211"/>
      <c r="L175" s="211"/>
      <c r="M175" s="212" t="s">
        <v>608</v>
      </c>
    </row>
    <row r="176" spans="1:13" s="126" customFormat="1" ht="31.5">
      <c r="A176" s="209" t="s">
        <v>638</v>
      </c>
      <c r="B176" s="210" t="s">
        <v>848</v>
      </c>
      <c r="C176" s="36"/>
      <c r="D176" s="36">
        <v>0.126</v>
      </c>
      <c r="E176" s="36">
        <v>0.28836300000000004</v>
      </c>
      <c r="F176" s="213">
        <v>0.28836300000000004</v>
      </c>
      <c r="G176" s="213">
        <v>0.28836300000000004</v>
      </c>
      <c r="H176" s="213"/>
      <c r="I176" s="213">
        <v>-0.16236300000000004</v>
      </c>
      <c r="J176" s="213">
        <v>-128.85952380952384</v>
      </c>
      <c r="K176" s="211"/>
      <c r="L176" s="211"/>
      <c r="M176" s="212" t="s">
        <v>607</v>
      </c>
    </row>
    <row r="177" spans="1:13" ht="31.5">
      <c r="A177" s="209" t="s">
        <v>638</v>
      </c>
      <c r="B177" s="210" t="s">
        <v>526</v>
      </c>
      <c r="C177" s="36"/>
      <c r="D177" s="36">
        <v>0.146</v>
      </c>
      <c r="E177" s="36">
        <v>0.349239</v>
      </c>
      <c r="F177" s="213">
        <v>0.349239</v>
      </c>
      <c r="G177" s="213">
        <v>0.349239</v>
      </c>
      <c r="H177" s="213"/>
      <c r="I177" s="213">
        <v>-0.20323900000000003</v>
      </c>
      <c r="J177" s="213">
        <v>-139.20479452054798</v>
      </c>
      <c r="K177" s="211"/>
      <c r="L177" s="211"/>
      <c r="M177" s="212" t="s">
        <v>607</v>
      </c>
    </row>
    <row r="178" spans="1:13" ht="31.5">
      <c r="A178" s="209" t="s">
        <v>638</v>
      </c>
      <c r="B178" s="210" t="s">
        <v>849</v>
      </c>
      <c r="C178" s="36"/>
      <c r="D178" s="36">
        <v>0.505</v>
      </c>
      <c r="E178" s="36">
        <v>0.56435266</v>
      </c>
      <c r="F178" s="213">
        <v>0.56435266</v>
      </c>
      <c r="G178" s="213">
        <v>0.56435266</v>
      </c>
      <c r="H178" s="213"/>
      <c r="I178" s="213">
        <v>-0.059352659999999946</v>
      </c>
      <c r="J178" s="213">
        <v>-11.75300198019801</v>
      </c>
      <c r="K178" s="211"/>
      <c r="L178" s="211"/>
      <c r="M178" s="212" t="s">
        <v>608</v>
      </c>
    </row>
    <row r="179" spans="1:13" ht="31.5">
      <c r="A179" s="209" t="s">
        <v>638</v>
      </c>
      <c r="B179" s="210" t="s">
        <v>850</v>
      </c>
      <c r="C179" s="36"/>
      <c r="D179" s="36">
        <v>0.28</v>
      </c>
      <c r="E179" s="36">
        <v>0.24417999999999998</v>
      </c>
      <c r="F179" s="213">
        <v>0.24417999999999998</v>
      </c>
      <c r="G179" s="213">
        <v>0.24417999999999998</v>
      </c>
      <c r="H179" s="213"/>
      <c r="I179" s="213">
        <v>0.035820000000000046</v>
      </c>
      <c r="J179" s="213">
        <v>12.792857142857159</v>
      </c>
      <c r="K179" s="211"/>
      <c r="L179" s="211"/>
      <c r="M179" s="212" t="s">
        <v>598</v>
      </c>
    </row>
    <row r="180" spans="1:13" ht="31.5">
      <c r="A180" s="209" t="s">
        <v>638</v>
      </c>
      <c r="B180" s="210" t="s">
        <v>527</v>
      </c>
      <c r="C180" s="36"/>
      <c r="D180" s="36">
        <v>0.728</v>
      </c>
      <c r="E180" s="36">
        <v>0.66883333</v>
      </c>
      <c r="F180" s="213">
        <v>0.66883333</v>
      </c>
      <c r="G180" s="213">
        <v>0.66883333</v>
      </c>
      <c r="H180" s="213"/>
      <c r="I180" s="213">
        <v>0.05916666999999998</v>
      </c>
      <c r="J180" s="213">
        <v>8.127289835164833</v>
      </c>
      <c r="K180" s="211"/>
      <c r="L180" s="211"/>
      <c r="M180" s="212" t="s">
        <v>598</v>
      </c>
    </row>
    <row r="181" spans="1:13" ht="31.5">
      <c r="A181" s="209" t="s">
        <v>638</v>
      </c>
      <c r="B181" s="210" t="s">
        <v>851</v>
      </c>
      <c r="C181" s="36"/>
      <c r="D181" s="36">
        <v>0.666</v>
      </c>
      <c r="E181" s="36">
        <v>0.5619924000000001</v>
      </c>
      <c r="F181" s="213">
        <v>0.5619924000000001</v>
      </c>
      <c r="G181" s="213">
        <v>0.5619924000000001</v>
      </c>
      <c r="H181" s="213"/>
      <c r="I181" s="213">
        <v>0.10400759999999998</v>
      </c>
      <c r="J181" s="213">
        <v>15.616756756756752</v>
      </c>
      <c r="K181" s="211"/>
      <c r="L181" s="211"/>
      <c r="M181" s="212" t="s">
        <v>598</v>
      </c>
    </row>
    <row r="182" spans="1:13" s="126" customFormat="1" ht="31.5">
      <c r="A182" s="209" t="s">
        <v>638</v>
      </c>
      <c r="B182" s="210" t="s">
        <v>847</v>
      </c>
      <c r="C182" s="36"/>
      <c r="D182" s="36">
        <v>0.6699999999999999</v>
      </c>
      <c r="E182" s="36">
        <v>0.40314305</v>
      </c>
      <c r="F182" s="213">
        <v>0.40314305</v>
      </c>
      <c r="G182" s="213">
        <v>0.40314305</v>
      </c>
      <c r="H182" s="213"/>
      <c r="I182" s="213">
        <v>0.2668569499999999</v>
      </c>
      <c r="J182" s="213">
        <v>39.82939552238805</v>
      </c>
      <c r="K182" s="211"/>
      <c r="L182" s="211"/>
      <c r="M182" s="212" t="s">
        <v>607</v>
      </c>
    </row>
    <row r="183" spans="1:13" ht="31.5">
      <c r="A183" s="209" t="s">
        <v>638</v>
      </c>
      <c r="B183" s="210" t="s">
        <v>755</v>
      </c>
      <c r="C183" s="36"/>
      <c r="D183" s="36">
        <v>0</v>
      </c>
      <c r="E183" s="36">
        <v>0.15787869</v>
      </c>
      <c r="F183" s="36">
        <v>0.15787869</v>
      </c>
      <c r="G183" s="36">
        <v>0.15787869</v>
      </c>
      <c r="H183" s="213"/>
      <c r="I183" s="213">
        <v>-0.15787869</v>
      </c>
      <c r="J183" s="213">
        <v>0</v>
      </c>
      <c r="K183" s="211"/>
      <c r="L183" s="211"/>
      <c r="M183" s="212" t="s">
        <v>599</v>
      </c>
    </row>
    <row r="184" spans="1:13" ht="31.5">
      <c r="A184" s="37" t="s">
        <v>638</v>
      </c>
      <c r="B184" s="210" t="s">
        <v>852</v>
      </c>
      <c r="C184" s="36"/>
      <c r="D184" s="36">
        <v>0</v>
      </c>
      <c r="E184" s="36">
        <v>0.24957337000000002</v>
      </c>
      <c r="F184" s="36">
        <v>0.24957337000000002</v>
      </c>
      <c r="G184" s="36">
        <v>0.24957337000000002</v>
      </c>
      <c r="H184" s="213"/>
      <c r="I184" s="213">
        <v>-0.24957337000000002</v>
      </c>
      <c r="J184" s="213">
        <v>0</v>
      </c>
      <c r="K184" s="211"/>
      <c r="L184" s="211"/>
      <c r="M184" s="212" t="s">
        <v>599</v>
      </c>
    </row>
    <row r="185" spans="1:13" ht="15.75">
      <c r="A185" s="37"/>
      <c r="B185" s="13" t="s">
        <v>610</v>
      </c>
      <c r="C185" s="33"/>
      <c r="D185" s="33">
        <v>3.8106999999999998</v>
      </c>
      <c r="E185" s="33">
        <v>4.2608125</v>
      </c>
      <c r="F185" s="5">
        <v>4.2608125</v>
      </c>
      <c r="G185" s="5">
        <v>4.2608125</v>
      </c>
      <c r="H185" s="213"/>
      <c r="I185" s="213"/>
      <c r="J185" s="213"/>
      <c r="K185" s="211"/>
      <c r="L185" s="211"/>
      <c r="M185" s="212"/>
    </row>
    <row r="186" spans="1:13" ht="15.75">
      <c r="A186" s="222" t="s">
        <v>638</v>
      </c>
      <c r="B186" s="13" t="s">
        <v>512</v>
      </c>
      <c r="C186" s="36"/>
      <c r="D186" s="36"/>
      <c r="E186" s="36"/>
      <c r="F186" s="213"/>
      <c r="G186" s="213"/>
      <c r="H186" s="213"/>
      <c r="I186" s="213"/>
      <c r="J186" s="213"/>
      <c r="K186" s="211"/>
      <c r="L186" s="211"/>
      <c r="M186" s="212"/>
    </row>
    <row r="187" spans="1:13" ht="15.75">
      <c r="A187" s="222" t="s">
        <v>638</v>
      </c>
      <c r="B187" s="3" t="s">
        <v>523</v>
      </c>
      <c r="C187" s="36"/>
      <c r="D187" s="36"/>
      <c r="E187" s="36"/>
      <c r="F187" s="213"/>
      <c r="G187" s="213"/>
      <c r="H187" s="213"/>
      <c r="I187" s="213"/>
      <c r="J187" s="213"/>
      <c r="K187" s="211"/>
      <c r="L187" s="211"/>
      <c r="M187" s="212"/>
    </row>
    <row r="188" spans="1:13" ht="31.5">
      <c r="A188" s="209" t="s">
        <v>638</v>
      </c>
      <c r="B188" s="210" t="s">
        <v>854</v>
      </c>
      <c r="C188" s="36"/>
      <c r="D188" s="36">
        <v>0.722</v>
      </c>
      <c r="E188" s="36">
        <v>0.58106</v>
      </c>
      <c r="F188" s="213">
        <v>0.58106</v>
      </c>
      <c r="G188" s="213">
        <v>0.58106</v>
      </c>
      <c r="H188" s="213"/>
      <c r="I188" s="213">
        <v>0.14093999999999995</v>
      </c>
      <c r="J188" s="213">
        <v>19.520775623268694</v>
      </c>
      <c r="K188" s="211"/>
      <c r="L188" s="211"/>
      <c r="M188" s="212" t="s">
        <v>607</v>
      </c>
    </row>
    <row r="189" spans="1:13" s="126" customFormat="1" ht="47.25">
      <c r="A189" s="209" t="s">
        <v>638</v>
      </c>
      <c r="B189" s="210" t="s">
        <v>855</v>
      </c>
      <c r="C189" s="36"/>
      <c r="D189" s="36">
        <v>0.631</v>
      </c>
      <c r="E189" s="36">
        <v>0</v>
      </c>
      <c r="F189" s="213">
        <v>0</v>
      </c>
      <c r="G189" s="213">
        <v>0</v>
      </c>
      <c r="H189" s="213"/>
      <c r="I189" s="213">
        <v>0.631</v>
      </c>
      <c r="J189" s="213">
        <v>100</v>
      </c>
      <c r="K189" s="211"/>
      <c r="L189" s="211"/>
      <c r="M189" s="212" t="s">
        <v>604</v>
      </c>
    </row>
    <row r="190" spans="1:13" s="126" customFormat="1" ht="31.5">
      <c r="A190" s="209" t="s">
        <v>638</v>
      </c>
      <c r="B190" s="210" t="s">
        <v>856</v>
      </c>
      <c r="C190" s="36"/>
      <c r="D190" s="36">
        <v>0.42</v>
      </c>
      <c r="E190" s="36">
        <v>0.409929</v>
      </c>
      <c r="F190" s="213">
        <v>0.409929</v>
      </c>
      <c r="G190" s="213">
        <v>0.409929</v>
      </c>
      <c r="H190" s="213"/>
      <c r="I190" s="213">
        <v>0.010070999999999997</v>
      </c>
      <c r="J190" s="213">
        <v>2.3978571428571422</v>
      </c>
      <c r="K190" s="211"/>
      <c r="L190" s="211"/>
      <c r="M190" s="212" t="s">
        <v>598</v>
      </c>
    </row>
    <row r="191" spans="1:13" s="155" customFormat="1" ht="31.5">
      <c r="A191" s="209" t="s">
        <v>638</v>
      </c>
      <c r="B191" s="210" t="s">
        <v>857</v>
      </c>
      <c r="C191" s="36"/>
      <c r="D191" s="36">
        <v>0.7</v>
      </c>
      <c r="E191" s="36">
        <v>0.63521587</v>
      </c>
      <c r="F191" s="213">
        <v>0.63521587</v>
      </c>
      <c r="G191" s="213">
        <v>0.63521587</v>
      </c>
      <c r="H191" s="213"/>
      <c r="I191" s="213">
        <v>0.06478412999999994</v>
      </c>
      <c r="J191" s="213">
        <v>9.254875714285706</v>
      </c>
      <c r="K191" s="211"/>
      <c r="L191" s="211"/>
      <c r="M191" s="212" t="s">
        <v>598</v>
      </c>
    </row>
    <row r="192" spans="1:13" ht="47.25">
      <c r="A192" s="209" t="s">
        <v>638</v>
      </c>
      <c r="B192" s="210" t="s">
        <v>853</v>
      </c>
      <c r="C192" s="36"/>
      <c r="D192" s="36">
        <v>0.8160000000000001</v>
      </c>
      <c r="E192" s="36">
        <v>0.672464</v>
      </c>
      <c r="F192" s="36">
        <v>0.672464</v>
      </c>
      <c r="G192" s="36">
        <v>0.672464</v>
      </c>
      <c r="H192" s="213"/>
      <c r="I192" s="213">
        <v>0.1435360000000001</v>
      </c>
      <c r="J192" s="213">
        <v>17.590196078431383</v>
      </c>
      <c r="K192" s="211"/>
      <c r="L192" s="211"/>
      <c r="M192" s="212" t="s">
        <v>611</v>
      </c>
    </row>
    <row r="193" spans="1:13" ht="47.25">
      <c r="A193" s="37" t="s">
        <v>638</v>
      </c>
      <c r="B193" s="210" t="s">
        <v>858</v>
      </c>
      <c r="C193" s="36"/>
      <c r="D193" s="36">
        <v>0</v>
      </c>
      <c r="E193" s="36">
        <v>1.01620071</v>
      </c>
      <c r="F193" s="36">
        <v>1.01620071</v>
      </c>
      <c r="G193" s="36">
        <v>1.01620071</v>
      </c>
      <c r="H193" s="213"/>
      <c r="I193" s="213">
        <v>-1.01620071</v>
      </c>
      <c r="J193" s="213">
        <v>0</v>
      </c>
      <c r="K193" s="211"/>
      <c r="L193" s="211"/>
      <c r="M193" s="212" t="s">
        <v>599</v>
      </c>
    </row>
    <row r="194" spans="1:13" ht="15.75">
      <c r="A194" s="37"/>
      <c r="B194" s="13" t="s">
        <v>612</v>
      </c>
      <c r="C194" s="33"/>
      <c r="D194" s="33">
        <v>3.289</v>
      </c>
      <c r="E194" s="33">
        <v>3.31486958</v>
      </c>
      <c r="F194" s="5">
        <v>3.31486958</v>
      </c>
      <c r="G194" s="5">
        <v>3.31486958</v>
      </c>
      <c r="H194" s="213"/>
      <c r="I194" s="213"/>
      <c r="J194" s="213"/>
      <c r="K194" s="211"/>
      <c r="L194" s="211"/>
      <c r="M194" s="212"/>
    </row>
    <row r="195" spans="1:13" ht="15.75">
      <c r="A195" s="222" t="s">
        <v>638</v>
      </c>
      <c r="B195" s="13" t="s">
        <v>513</v>
      </c>
      <c r="C195" s="36"/>
      <c r="D195" s="36"/>
      <c r="E195" s="36"/>
      <c r="F195" s="213"/>
      <c r="G195" s="213"/>
      <c r="H195" s="213"/>
      <c r="I195" s="213"/>
      <c r="J195" s="213"/>
      <c r="K195" s="211"/>
      <c r="L195" s="211"/>
      <c r="M195" s="212"/>
    </row>
    <row r="196" spans="1:13" ht="15.75">
      <c r="A196" s="222" t="s">
        <v>638</v>
      </c>
      <c r="B196" s="3" t="s">
        <v>523</v>
      </c>
      <c r="C196" s="36"/>
      <c r="D196" s="36"/>
      <c r="E196" s="36"/>
      <c r="F196" s="213"/>
      <c r="G196" s="213"/>
      <c r="H196" s="213"/>
      <c r="I196" s="213"/>
      <c r="J196" s="213"/>
      <c r="K196" s="211"/>
      <c r="L196" s="211"/>
      <c r="M196" s="212"/>
    </row>
    <row r="197" spans="1:13" ht="31.5">
      <c r="A197" s="209" t="s">
        <v>638</v>
      </c>
      <c r="B197" s="210" t="s">
        <v>530</v>
      </c>
      <c r="C197" s="36"/>
      <c r="D197" s="36">
        <v>0.84</v>
      </c>
      <c r="E197" s="36">
        <v>0.8419934099999999</v>
      </c>
      <c r="F197" s="213">
        <v>0.8419934099999999</v>
      </c>
      <c r="G197" s="213">
        <v>0.8419934099999999</v>
      </c>
      <c r="H197" s="213"/>
      <c r="I197" s="213">
        <v>-0.0019934099999999733</v>
      </c>
      <c r="J197" s="213">
        <v>-0.23731071428571113</v>
      </c>
      <c r="K197" s="211"/>
      <c r="L197" s="211"/>
      <c r="M197" s="212" t="s">
        <v>608</v>
      </c>
    </row>
    <row r="198" spans="1:13" ht="31.5">
      <c r="A198" s="209" t="s">
        <v>638</v>
      </c>
      <c r="B198" s="210" t="s">
        <v>531</v>
      </c>
      <c r="C198" s="36"/>
      <c r="D198" s="36">
        <v>0.77</v>
      </c>
      <c r="E198" s="36">
        <v>0.779806</v>
      </c>
      <c r="F198" s="213">
        <v>0.779806</v>
      </c>
      <c r="G198" s="213">
        <v>0.779806</v>
      </c>
      <c r="H198" s="213"/>
      <c r="I198" s="213">
        <v>-0.009805999999999981</v>
      </c>
      <c r="J198" s="213">
        <v>-1.273506493506491</v>
      </c>
      <c r="K198" s="211"/>
      <c r="L198" s="211"/>
      <c r="M198" s="212" t="s">
        <v>608</v>
      </c>
    </row>
    <row r="199" spans="1:13" ht="31.5">
      <c r="A199" s="209" t="s">
        <v>638</v>
      </c>
      <c r="B199" s="210" t="s">
        <v>532</v>
      </c>
      <c r="C199" s="36"/>
      <c r="D199" s="36">
        <v>0.84</v>
      </c>
      <c r="E199" s="36">
        <v>0.95219783</v>
      </c>
      <c r="F199" s="213">
        <v>0.95219783</v>
      </c>
      <c r="G199" s="213">
        <v>0.95219783</v>
      </c>
      <c r="H199" s="213"/>
      <c r="I199" s="213">
        <v>-0.11219783000000005</v>
      </c>
      <c r="J199" s="213">
        <v>-13.356884523809532</v>
      </c>
      <c r="K199" s="211"/>
      <c r="L199" s="211"/>
      <c r="M199" s="212" t="s">
        <v>608</v>
      </c>
    </row>
    <row r="200" spans="1:13" ht="31.5">
      <c r="A200" s="209" t="s">
        <v>638</v>
      </c>
      <c r="B200" s="210" t="s">
        <v>533</v>
      </c>
      <c r="C200" s="36"/>
      <c r="D200" s="36">
        <v>0.49</v>
      </c>
      <c r="E200" s="36">
        <v>0.706692</v>
      </c>
      <c r="F200" s="36">
        <v>0.706692</v>
      </c>
      <c r="G200" s="36">
        <v>0.706692</v>
      </c>
      <c r="H200" s="213"/>
      <c r="I200" s="213">
        <v>-0.216692</v>
      </c>
      <c r="J200" s="213">
        <v>-44.222857142857144</v>
      </c>
      <c r="K200" s="211"/>
      <c r="L200" s="211"/>
      <c r="M200" s="212" t="s">
        <v>607</v>
      </c>
    </row>
    <row r="201" spans="1:13" ht="31.5">
      <c r="A201" s="37" t="s">
        <v>638</v>
      </c>
      <c r="B201" s="210" t="s">
        <v>859</v>
      </c>
      <c r="C201" s="36"/>
      <c r="D201" s="36">
        <v>0</v>
      </c>
      <c r="E201" s="36">
        <v>0.32902607</v>
      </c>
      <c r="F201" s="36">
        <v>0.32902607</v>
      </c>
      <c r="G201" s="36">
        <v>0.32902607</v>
      </c>
      <c r="H201" s="213"/>
      <c r="I201" s="213">
        <v>-0.32902607</v>
      </c>
      <c r="J201" s="213">
        <v>0</v>
      </c>
      <c r="K201" s="211"/>
      <c r="L201" s="211"/>
      <c r="M201" s="212" t="s">
        <v>599</v>
      </c>
    </row>
    <row r="202" spans="1:13" ht="15.75">
      <c r="A202" s="37"/>
      <c r="B202" s="13" t="s">
        <v>613</v>
      </c>
      <c r="C202" s="33"/>
      <c r="D202" s="33">
        <v>2.94</v>
      </c>
      <c r="E202" s="33">
        <v>3.6097153099999995</v>
      </c>
      <c r="F202" s="5">
        <v>3.6097153099999995</v>
      </c>
      <c r="G202" s="5">
        <v>3.6097153099999995</v>
      </c>
      <c r="H202" s="213"/>
      <c r="I202" s="213"/>
      <c r="J202" s="213"/>
      <c r="K202" s="211"/>
      <c r="L202" s="211"/>
      <c r="M202" s="212"/>
    </row>
    <row r="203" spans="1:13" ht="15.75">
      <c r="A203" s="222" t="s">
        <v>638</v>
      </c>
      <c r="B203" s="13" t="s">
        <v>514</v>
      </c>
      <c r="C203" s="36"/>
      <c r="D203" s="36"/>
      <c r="E203" s="36"/>
      <c r="F203" s="213"/>
      <c r="G203" s="213"/>
      <c r="H203" s="213"/>
      <c r="I203" s="213"/>
      <c r="J203" s="213"/>
      <c r="K203" s="211"/>
      <c r="L203" s="211"/>
      <c r="M203" s="212"/>
    </row>
    <row r="204" spans="1:13" ht="15.75">
      <c r="A204" s="222" t="s">
        <v>638</v>
      </c>
      <c r="B204" s="3" t="s">
        <v>523</v>
      </c>
      <c r="C204" s="36"/>
      <c r="D204" s="36"/>
      <c r="E204" s="36"/>
      <c r="F204" s="213"/>
      <c r="G204" s="213"/>
      <c r="H204" s="213"/>
      <c r="I204" s="213"/>
      <c r="J204" s="213"/>
      <c r="K204" s="211"/>
      <c r="L204" s="211"/>
      <c r="M204" s="212"/>
    </row>
    <row r="205" spans="1:13" s="157" customFormat="1" ht="46.5" customHeight="1">
      <c r="A205" s="209" t="s">
        <v>638</v>
      </c>
      <c r="B205" s="210" t="s">
        <v>534</v>
      </c>
      <c r="C205" s="36"/>
      <c r="D205" s="36">
        <v>0.858</v>
      </c>
      <c r="E205" s="36">
        <v>0.69121745</v>
      </c>
      <c r="F205" s="213">
        <v>0.69121745</v>
      </c>
      <c r="G205" s="213">
        <v>0.69121745</v>
      </c>
      <c r="H205" s="213"/>
      <c r="I205" s="213">
        <v>0.16678254999999997</v>
      </c>
      <c r="J205" s="213">
        <v>19.438525641025638</v>
      </c>
      <c r="K205" s="211"/>
      <c r="L205" s="211"/>
      <c r="M205" s="212" t="s">
        <v>607</v>
      </c>
    </row>
    <row r="206" spans="1:13" ht="31.5">
      <c r="A206" s="209" t="s">
        <v>638</v>
      </c>
      <c r="B206" s="210" t="s">
        <v>535</v>
      </c>
      <c r="C206" s="36"/>
      <c r="D206" s="36">
        <v>0.84</v>
      </c>
      <c r="E206" s="36">
        <v>0.6514500000000001</v>
      </c>
      <c r="F206" s="213">
        <v>0.6514500000000001</v>
      </c>
      <c r="G206" s="213">
        <v>0.6514500000000001</v>
      </c>
      <c r="H206" s="213"/>
      <c r="I206" s="213">
        <v>0.18854999999999988</v>
      </c>
      <c r="J206" s="213">
        <v>22.44642857142856</v>
      </c>
      <c r="K206" s="211"/>
      <c r="L206" s="211"/>
      <c r="M206" s="212" t="s">
        <v>607</v>
      </c>
    </row>
    <row r="207" spans="1:13" ht="21.75" customHeight="1">
      <c r="A207" s="209" t="s">
        <v>638</v>
      </c>
      <c r="B207" s="210" t="s">
        <v>536</v>
      </c>
      <c r="C207" s="36"/>
      <c r="D207" s="36">
        <v>0.651</v>
      </c>
      <c r="E207" s="36">
        <v>0.61314932</v>
      </c>
      <c r="F207" s="213">
        <v>0.61314932</v>
      </c>
      <c r="G207" s="213">
        <v>0.61314932</v>
      </c>
      <c r="H207" s="213"/>
      <c r="I207" s="213">
        <v>0.037850680000000025</v>
      </c>
      <c r="J207" s="213">
        <v>5.814236559139788</v>
      </c>
      <c r="K207" s="211"/>
      <c r="L207" s="211"/>
      <c r="M207" s="34" t="s">
        <v>206</v>
      </c>
    </row>
    <row r="208" spans="1:13" ht="31.5">
      <c r="A208" s="209" t="s">
        <v>638</v>
      </c>
      <c r="B208" s="210" t="s">
        <v>860</v>
      </c>
      <c r="C208" s="36"/>
      <c r="D208" s="36">
        <v>0.33699999999999997</v>
      </c>
      <c r="E208" s="36">
        <v>0.37325242000000003</v>
      </c>
      <c r="F208" s="36">
        <v>0.37325242000000003</v>
      </c>
      <c r="G208" s="36">
        <v>0.37325242000000003</v>
      </c>
      <c r="H208" s="213"/>
      <c r="I208" s="213">
        <v>-0.03625242000000006</v>
      </c>
      <c r="J208" s="213">
        <v>-10.757394658753729</v>
      </c>
      <c r="K208" s="211"/>
      <c r="L208" s="211"/>
      <c r="M208" s="212" t="s">
        <v>608</v>
      </c>
    </row>
    <row r="209" spans="1:13" ht="31.5">
      <c r="A209" s="37" t="s">
        <v>638</v>
      </c>
      <c r="B209" s="210" t="s">
        <v>861</v>
      </c>
      <c r="C209" s="36"/>
      <c r="D209" s="36">
        <v>0</v>
      </c>
      <c r="E209" s="36">
        <v>0.18835337</v>
      </c>
      <c r="F209" s="36">
        <v>0.18835337</v>
      </c>
      <c r="G209" s="36">
        <v>0.18835337</v>
      </c>
      <c r="H209" s="213"/>
      <c r="I209" s="213">
        <v>-0.18835337</v>
      </c>
      <c r="J209" s="213">
        <v>0</v>
      </c>
      <c r="K209" s="211"/>
      <c r="L209" s="211"/>
      <c r="M209" s="212" t="s">
        <v>599</v>
      </c>
    </row>
    <row r="210" spans="1:13" ht="31.5">
      <c r="A210" s="37"/>
      <c r="B210" s="210" t="s">
        <v>862</v>
      </c>
      <c r="C210" s="36"/>
      <c r="D210" s="36">
        <v>0</v>
      </c>
      <c r="E210" s="36">
        <v>0.37338769000000005</v>
      </c>
      <c r="F210" s="36">
        <v>0.37338769000000005</v>
      </c>
      <c r="G210" s="36">
        <v>0.37338769000000005</v>
      </c>
      <c r="H210" s="213"/>
      <c r="I210" s="213">
        <v>-0.37338769000000005</v>
      </c>
      <c r="J210" s="213">
        <v>0</v>
      </c>
      <c r="K210" s="211"/>
      <c r="L210" s="211"/>
      <c r="M210" s="212" t="s">
        <v>599</v>
      </c>
    </row>
    <row r="211" spans="1:13" s="157" customFormat="1" ht="18.75">
      <c r="A211" s="37"/>
      <c r="B211" s="13" t="s">
        <v>614</v>
      </c>
      <c r="C211" s="33"/>
      <c r="D211" s="33">
        <v>2.686</v>
      </c>
      <c r="E211" s="33">
        <v>2.89081025</v>
      </c>
      <c r="F211" s="5">
        <v>2.89081025</v>
      </c>
      <c r="G211" s="5">
        <v>2.89081025</v>
      </c>
      <c r="H211" s="213"/>
      <c r="I211" s="213"/>
      <c r="J211" s="213"/>
      <c r="K211" s="211"/>
      <c r="L211" s="211"/>
      <c r="M211" s="212"/>
    </row>
    <row r="212" spans="1:13" ht="15.75">
      <c r="A212" s="222" t="s">
        <v>638</v>
      </c>
      <c r="B212" s="13" t="s">
        <v>515</v>
      </c>
      <c r="C212" s="36"/>
      <c r="D212" s="36"/>
      <c r="E212" s="36"/>
      <c r="F212" s="213"/>
      <c r="G212" s="213"/>
      <c r="H212" s="213"/>
      <c r="I212" s="213"/>
      <c r="J212" s="213"/>
      <c r="K212" s="211"/>
      <c r="L212" s="211"/>
      <c r="M212" s="212"/>
    </row>
    <row r="213" spans="1:13" ht="15.75">
      <c r="A213" s="222" t="s">
        <v>638</v>
      </c>
      <c r="B213" s="3" t="s">
        <v>523</v>
      </c>
      <c r="C213" s="36"/>
      <c r="D213" s="36"/>
      <c r="E213" s="36"/>
      <c r="F213" s="213"/>
      <c r="G213" s="213"/>
      <c r="H213" s="213"/>
      <c r="I213" s="213"/>
      <c r="J213" s="213"/>
      <c r="K213" s="211"/>
      <c r="L213" s="211"/>
      <c r="M213" s="212"/>
    </row>
    <row r="214" spans="1:13" ht="31.5">
      <c r="A214" s="209" t="s">
        <v>638</v>
      </c>
      <c r="B214" s="210" t="s">
        <v>863</v>
      </c>
      <c r="C214" s="36"/>
      <c r="D214" s="36">
        <v>0.372</v>
      </c>
      <c r="E214" s="36">
        <v>0.79489372</v>
      </c>
      <c r="F214" s="213">
        <v>0.79489372</v>
      </c>
      <c r="G214" s="213">
        <v>0.79489372</v>
      </c>
      <c r="H214" s="213"/>
      <c r="I214" s="213">
        <v>-0.42289372000000003</v>
      </c>
      <c r="J214" s="213">
        <v>-113.68110752688172</v>
      </c>
      <c r="K214" s="211"/>
      <c r="L214" s="211"/>
      <c r="M214" s="212" t="s">
        <v>607</v>
      </c>
    </row>
    <row r="215" spans="1:13" ht="31.5">
      <c r="A215" s="209" t="s">
        <v>638</v>
      </c>
      <c r="B215" s="210" t="s">
        <v>538</v>
      </c>
      <c r="C215" s="36"/>
      <c r="D215" s="36">
        <v>1.6179999999999999</v>
      </c>
      <c r="E215" s="36">
        <v>0.5953903700000001</v>
      </c>
      <c r="F215" s="213">
        <v>0.5953903700000001</v>
      </c>
      <c r="G215" s="213">
        <v>0.5953903700000001</v>
      </c>
      <c r="H215" s="213"/>
      <c r="I215" s="213">
        <v>1.0226096299999998</v>
      </c>
      <c r="J215" s="213">
        <v>63.20207849196539</v>
      </c>
      <c r="K215" s="211"/>
      <c r="L215" s="211"/>
      <c r="M215" s="212" t="s">
        <v>607</v>
      </c>
    </row>
    <row r="216" spans="1:13" ht="31.5">
      <c r="A216" s="209" t="s">
        <v>638</v>
      </c>
      <c r="B216" s="210" t="s">
        <v>864</v>
      </c>
      <c r="C216" s="36"/>
      <c r="D216" s="36">
        <v>0.527</v>
      </c>
      <c r="E216" s="36">
        <v>0.5904739999999999</v>
      </c>
      <c r="F216" s="36">
        <v>0.5904739999999999</v>
      </c>
      <c r="G216" s="36">
        <v>0.5904739999999999</v>
      </c>
      <c r="H216" s="213"/>
      <c r="I216" s="213">
        <v>-0.06347399999999992</v>
      </c>
      <c r="J216" s="213">
        <v>-12.044402277039833</v>
      </c>
      <c r="K216" s="211"/>
      <c r="L216" s="211"/>
      <c r="M216" s="212" t="s">
        <v>607</v>
      </c>
    </row>
    <row r="217" spans="1:13" ht="15.75">
      <c r="A217" s="37" t="s">
        <v>638</v>
      </c>
      <c r="B217" s="13" t="s">
        <v>615</v>
      </c>
      <c r="C217" s="33"/>
      <c r="D217" s="33">
        <v>2.517</v>
      </c>
      <c r="E217" s="33">
        <v>1.9807580900000001</v>
      </c>
      <c r="F217" s="5">
        <v>1.9807580900000001</v>
      </c>
      <c r="G217" s="5">
        <v>1.9807580900000001</v>
      </c>
      <c r="H217" s="213"/>
      <c r="I217" s="213"/>
      <c r="J217" s="213"/>
      <c r="K217" s="211"/>
      <c r="L217" s="211"/>
      <c r="M217" s="212"/>
    </row>
    <row r="218" spans="1:13" ht="15.75">
      <c r="A218" s="222" t="s">
        <v>638</v>
      </c>
      <c r="B218" s="13" t="s">
        <v>682</v>
      </c>
      <c r="C218" s="36"/>
      <c r="D218" s="36"/>
      <c r="E218" s="36"/>
      <c r="F218" s="213"/>
      <c r="G218" s="213"/>
      <c r="H218" s="213"/>
      <c r="I218" s="213"/>
      <c r="J218" s="213"/>
      <c r="K218" s="211"/>
      <c r="L218" s="211"/>
      <c r="M218" s="212"/>
    </row>
    <row r="219" spans="1:13" ht="15.75">
      <c r="A219" s="222" t="s">
        <v>638</v>
      </c>
      <c r="B219" s="3" t="s">
        <v>521</v>
      </c>
      <c r="C219" s="36"/>
      <c r="D219" s="36"/>
      <c r="E219" s="36"/>
      <c r="F219" s="213"/>
      <c r="G219" s="213"/>
      <c r="H219" s="213"/>
      <c r="I219" s="213"/>
      <c r="J219" s="213"/>
      <c r="K219" s="211"/>
      <c r="L219" s="211"/>
      <c r="M219" s="212"/>
    </row>
    <row r="220" spans="1:13" ht="31.5">
      <c r="A220" s="209" t="s">
        <v>638</v>
      </c>
      <c r="B220" s="210" t="s">
        <v>865</v>
      </c>
      <c r="C220" s="36"/>
      <c r="D220" s="36">
        <v>0.42</v>
      </c>
      <c r="E220" s="36">
        <v>0.50328</v>
      </c>
      <c r="F220" s="213">
        <v>0.50328</v>
      </c>
      <c r="G220" s="213">
        <v>0.50328</v>
      </c>
      <c r="H220" s="213"/>
      <c r="I220" s="213">
        <v>-0.08327999999999997</v>
      </c>
      <c r="J220" s="213">
        <v>-19.828571428571422</v>
      </c>
      <c r="K220" s="211"/>
      <c r="L220" s="211"/>
      <c r="M220" s="212" t="s">
        <v>608</v>
      </c>
    </row>
    <row r="221" spans="1:13" ht="31.5">
      <c r="A221" s="209" t="s">
        <v>638</v>
      </c>
      <c r="B221" s="210" t="s">
        <v>866</v>
      </c>
      <c r="C221" s="36"/>
      <c r="D221" s="36">
        <v>0.391</v>
      </c>
      <c r="E221" s="36">
        <v>0.4406857900000001</v>
      </c>
      <c r="F221" s="213">
        <v>0.4406857900000001</v>
      </c>
      <c r="G221" s="213">
        <v>0.4406857900000001</v>
      </c>
      <c r="H221" s="213"/>
      <c r="I221" s="213">
        <v>-0.04968579000000006</v>
      </c>
      <c r="J221" s="213">
        <v>-12.707363171355516</v>
      </c>
      <c r="K221" s="211"/>
      <c r="L221" s="211"/>
      <c r="M221" s="212" t="s">
        <v>607</v>
      </c>
    </row>
    <row r="222" spans="1:13" ht="31.5">
      <c r="A222" s="209" t="s">
        <v>638</v>
      </c>
      <c r="B222" s="210" t="s">
        <v>867</v>
      </c>
      <c r="C222" s="36"/>
      <c r="D222" s="36">
        <v>0.462</v>
      </c>
      <c r="E222" s="36">
        <v>0.50426801</v>
      </c>
      <c r="F222" s="213">
        <v>0.50426801</v>
      </c>
      <c r="G222" s="213">
        <v>0.50426801</v>
      </c>
      <c r="H222" s="213"/>
      <c r="I222" s="213">
        <v>-0.04226800999999997</v>
      </c>
      <c r="J222" s="213">
        <v>-9.148919913419906</v>
      </c>
      <c r="K222" s="211"/>
      <c r="L222" s="211"/>
      <c r="M222" s="212" t="s">
        <v>608</v>
      </c>
    </row>
    <row r="223" spans="1:13" ht="31.5">
      <c r="A223" s="209" t="s">
        <v>638</v>
      </c>
      <c r="B223" s="210" t="s">
        <v>868</v>
      </c>
      <c r="C223" s="36"/>
      <c r="D223" s="36">
        <v>0.525</v>
      </c>
      <c r="E223" s="36">
        <v>0.399957</v>
      </c>
      <c r="F223" s="213">
        <v>0.399957</v>
      </c>
      <c r="G223" s="213">
        <v>0.399957</v>
      </c>
      <c r="H223" s="213"/>
      <c r="I223" s="213">
        <v>0.12504300000000002</v>
      </c>
      <c r="J223" s="213">
        <v>23.81771428571429</v>
      </c>
      <c r="K223" s="211"/>
      <c r="L223" s="211"/>
      <c r="M223" s="212" t="s">
        <v>607</v>
      </c>
    </row>
    <row r="224" spans="1:13" ht="31.5">
      <c r="A224" s="209" t="s">
        <v>638</v>
      </c>
      <c r="B224" s="210" t="s">
        <v>869</v>
      </c>
      <c r="C224" s="36"/>
      <c r="D224" s="36">
        <v>0</v>
      </c>
      <c r="E224" s="36">
        <v>0.016449</v>
      </c>
      <c r="F224" s="36">
        <v>0.016449</v>
      </c>
      <c r="G224" s="36">
        <v>0.016449</v>
      </c>
      <c r="H224" s="213"/>
      <c r="I224" s="213">
        <v>-0.016449</v>
      </c>
      <c r="J224" s="213">
        <v>0</v>
      </c>
      <c r="K224" s="211"/>
      <c r="L224" s="211"/>
      <c r="M224" s="212" t="s">
        <v>599</v>
      </c>
    </row>
    <row r="225" spans="1:13" ht="15.75">
      <c r="A225" s="37" t="s">
        <v>638</v>
      </c>
      <c r="B225" s="13" t="s">
        <v>616</v>
      </c>
      <c r="C225" s="33"/>
      <c r="D225" s="33">
        <v>1.798</v>
      </c>
      <c r="E225" s="33">
        <v>1.8646398</v>
      </c>
      <c r="F225" s="33">
        <v>1.8646398</v>
      </c>
      <c r="G225" s="33">
        <v>1.8646398</v>
      </c>
      <c r="H225" s="213"/>
      <c r="I225" s="213"/>
      <c r="J225" s="213"/>
      <c r="K225" s="211"/>
      <c r="L225" s="211"/>
      <c r="M225" s="212"/>
    </row>
    <row r="226" spans="1:13" ht="18.75">
      <c r="A226" s="39" t="s">
        <v>638</v>
      </c>
      <c r="B226" s="3" t="s">
        <v>683</v>
      </c>
      <c r="C226" s="33"/>
      <c r="D226" s="33">
        <v>19.600699999999996</v>
      </c>
      <c r="E226" s="33">
        <v>20.38577742</v>
      </c>
      <c r="F226" s="44">
        <v>20.38577742</v>
      </c>
      <c r="G226" s="44">
        <v>20.38577742</v>
      </c>
      <c r="H226" s="213"/>
      <c r="I226" s="213"/>
      <c r="J226" s="213"/>
      <c r="K226" s="211"/>
      <c r="L226" s="211"/>
      <c r="M226" s="212"/>
    </row>
    <row r="227" spans="1:13" ht="37.5">
      <c r="A227" s="261" t="s">
        <v>638</v>
      </c>
      <c r="B227" s="22" t="s">
        <v>684</v>
      </c>
      <c r="C227" s="44"/>
      <c r="D227" s="44">
        <v>26.386699999999998</v>
      </c>
      <c r="E227" s="44">
        <v>27.76649792</v>
      </c>
      <c r="F227" s="5">
        <v>27.76649792</v>
      </c>
      <c r="G227" s="5">
        <v>27.76649792</v>
      </c>
      <c r="H227" s="213"/>
      <c r="I227" s="213"/>
      <c r="J227" s="213"/>
      <c r="K227" s="211"/>
      <c r="L227" s="211"/>
      <c r="M227" s="212"/>
    </row>
    <row r="228" spans="1:13" ht="37.5">
      <c r="A228" s="39" t="s">
        <v>640</v>
      </c>
      <c r="B228" s="12" t="s">
        <v>641</v>
      </c>
      <c r="C228" s="36"/>
      <c r="D228" s="36"/>
      <c r="E228" s="36"/>
      <c r="F228" s="213"/>
      <c r="G228" s="213"/>
      <c r="H228" s="213"/>
      <c r="I228" s="213"/>
      <c r="J228" s="213"/>
      <c r="K228" s="211"/>
      <c r="L228" s="211"/>
      <c r="M228" s="212"/>
    </row>
    <row r="229" spans="1:13" ht="31.5">
      <c r="A229" s="39" t="s">
        <v>539</v>
      </c>
      <c r="B229" s="210" t="s">
        <v>540</v>
      </c>
      <c r="C229" s="36"/>
      <c r="D229" s="36">
        <v>0.4996061016949153</v>
      </c>
      <c r="E229" s="36">
        <v>0</v>
      </c>
      <c r="F229" s="213">
        <v>0</v>
      </c>
      <c r="G229" s="213">
        <v>0</v>
      </c>
      <c r="H229" s="213"/>
      <c r="I229" s="213">
        <v>0.4996061016949153</v>
      </c>
      <c r="J229" s="213">
        <v>100</v>
      </c>
      <c r="K229" s="211"/>
      <c r="L229" s="211"/>
      <c r="M229" s="212" t="s">
        <v>604</v>
      </c>
    </row>
    <row r="230" spans="1:13" ht="31.5">
      <c r="A230" s="39" t="s">
        <v>541</v>
      </c>
      <c r="B230" s="210" t="s">
        <v>542</v>
      </c>
      <c r="C230" s="36"/>
      <c r="D230" s="36">
        <v>6.199999999999999</v>
      </c>
      <c r="E230" s="36">
        <v>7.53267059</v>
      </c>
      <c r="F230" s="156">
        <v>7.53267059</v>
      </c>
      <c r="G230" s="156">
        <v>7.53267059</v>
      </c>
      <c r="H230" s="213"/>
      <c r="I230" s="213">
        <v>-1.332670590000001</v>
      </c>
      <c r="J230" s="213">
        <v>-21.49468693548389</v>
      </c>
      <c r="K230" s="211"/>
      <c r="L230" s="211"/>
      <c r="M230" s="34" t="s">
        <v>207</v>
      </c>
    </row>
    <row r="231" spans="1:13" ht="18.75">
      <c r="A231" s="209"/>
      <c r="B231" s="3" t="s">
        <v>684</v>
      </c>
      <c r="C231" s="44"/>
      <c r="D231" s="44">
        <v>6.699606101694915</v>
      </c>
      <c r="E231" s="44">
        <v>7.53267059</v>
      </c>
      <c r="F231" s="5">
        <v>7.53267059</v>
      </c>
      <c r="G231" s="5">
        <v>7.53267059</v>
      </c>
      <c r="H231" s="213"/>
      <c r="I231" s="213"/>
      <c r="J231" s="213"/>
      <c r="K231" s="211"/>
      <c r="L231" s="211"/>
      <c r="M231" s="212"/>
    </row>
    <row r="232" spans="1:13" s="126" customFormat="1" ht="31.5">
      <c r="A232" s="37" t="s">
        <v>642</v>
      </c>
      <c r="B232" s="3" t="s">
        <v>643</v>
      </c>
      <c r="C232" s="36"/>
      <c r="D232" s="36"/>
      <c r="E232" s="36"/>
      <c r="F232" s="7"/>
      <c r="G232" s="7"/>
      <c r="H232" s="7"/>
      <c r="I232" s="213"/>
      <c r="J232" s="213"/>
      <c r="K232" s="4"/>
      <c r="L232" s="4"/>
      <c r="M232" s="34"/>
    </row>
    <row r="233" spans="1:13" ht="47.25">
      <c r="A233" s="46" t="s">
        <v>644</v>
      </c>
      <c r="B233" s="8" t="s">
        <v>645</v>
      </c>
      <c r="C233" s="36"/>
      <c r="D233" s="36"/>
      <c r="E233" s="36"/>
      <c r="F233" s="213"/>
      <c r="G233" s="213"/>
      <c r="H233" s="213"/>
      <c r="I233" s="213"/>
      <c r="J233" s="213"/>
      <c r="K233" s="211"/>
      <c r="L233" s="211"/>
      <c r="M233" s="212"/>
    </row>
    <row r="234" spans="1:13" ht="15.75">
      <c r="A234" s="39" t="s">
        <v>644</v>
      </c>
      <c r="B234" s="13" t="s">
        <v>679</v>
      </c>
      <c r="C234" s="36"/>
      <c r="D234" s="36"/>
      <c r="E234" s="36"/>
      <c r="F234" s="213"/>
      <c r="G234" s="213"/>
      <c r="H234" s="213"/>
      <c r="I234" s="213"/>
      <c r="J234" s="213"/>
      <c r="K234" s="211"/>
      <c r="L234" s="211"/>
      <c r="M234" s="212"/>
    </row>
    <row r="235" spans="1:13" ht="47.25">
      <c r="A235" s="209" t="s">
        <v>644</v>
      </c>
      <c r="B235" s="223" t="s">
        <v>870</v>
      </c>
      <c r="C235" s="36"/>
      <c r="D235" s="36">
        <v>0.06520000000000001</v>
      </c>
      <c r="E235" s="36">
        <v>0.05659953</v>
      </c>
      <c r="F235" s="213">
        <v>0.05659953</v>
      </c>
      <c r="G235" s="213">
        <v>0.05659953</v>
      </c>
      <c r="H235" s="213"/>
      <c r="I235" s="213">
        <v>0.008600470000000006</v>
      </c>
      <c r="J235" s="213">
        <v>13.190904907975467</v>
      </c>
      <c r="K235" s="211"/>
      <c r="L235" s="211"/>
      <c r="M235" s="212" t="s">
        <v>604</v>
      </c>
    </row>
    <row r="236" spans="1:13" ht="47.25">
      <c r="A236" s="209" t="s">
        <v>644</v>
      </c>
      <c r="B236" s="223" t="s">
        <v>871</v>
      </c>
      <c r="C236" s="36"/>
      <c r="D236" s="36">
        <v>0.13540000000000002</v>
      </c>
      <c r="E236" s="36">
        <v>0.111</v>
      </c>
      <c r="F236" s="213">
        <v>0.111</v>
      </c>
      <c r="G236" s="213">
        <v>0.111</v>
      </c>
      <c r="H236" s="213"/>
      <c r="I236" s="213">
        <v>0.02440000000000002</v>
      </c>
      <c r="J236" s="213">
        <v>18.020679468242257</v>
      </c>
      <c r="K236" s="211"/>
      <c r="L236" s="211"/>
      <c r="M236" s="212" t="s">
        <v>604</v>
      </c>
    </row>
    <row r="237" spans="1:13" ht="47.25">
      <c r="A237" s="209" t="s">
        <v>644</v>
      </c>
      <c r="B237" s="223" t="s">
        <v>872</v>
      </c>
      <c r="C237" s="36"/>
      <c r="D237" s="36">
        <v>0.20510000000000003</v>
      </c>
      <c r="E237" s="36">
        <v>0.165925</v>
      </c>
      <c r="F237" s="213">
        <v>0.165925</v>
      </c>
      <c r="G237" s="213">
        <v>0.165925</v>
      </c>
      <c r="H237" s="213"/>
      <c r="I237" s="213">
        <v>0.03917500000000004</v>
      </c>
      <c r="J237" s="213">
        <v>19.10043881033644</v>
      </c>
      <c r="K237" s="211"/>
      <c r="L237" s="211"/>
      <c r="M237" s="212" t="s">
        <v>604</v>
      </c>
    </row>
    <row r="238" spans="1:13" ht="30.75" customHeight="1">
      <c r="A238" s="209" t="s">
        <v>644</v>
      </c>
      <c r="B238" s="223" t="s">
        <v>873</v>
      </c>
      <c r="C238" s="36"/>
      <c r="D238" s="36">
        <v>0.20510000000000003</v>
      </c>
      <c r="E238" s="36">
        <v>0.22296586000000002</v>
      </c>
      <c r="F238" s="213">
        <v>0.22296586000000002</v>
      </c>
      <c r="G238" s="213">
        <v>0.22296586000000002</v>
      </c>
      <c r="H238" s="213"/>
      <c r="I238" s="213">
        <v>-0.017865859999999983</v>
      </c>
      <c r="J238" s="213">
        <v>-8.710804485616762</v>
      </c>
      <c r="K238" s="211"/>
      <c r="L238" s="211"/>
      <c r="M238" s="212" t="s">
        <v>604</v>
      </c>
    </row>
    <row r="239" spans="1:13" ht="28.5" customHeight="1">
      <c r="A239" s="209" t="s">
        <v>644</v>
      </c>
      <c r="B239" s="223" t="s">
        <v>874</v>
      </c>
      <c r="C239" s="36"/>
      <c r="D239" s="36">
        <v>0.20510000000000003</v>
      </c>
      <c r="E239" s="36">
        <v>0.15816321</v>
      </c>
      <c r="F239" s="213">
        <v>0.15816321</v>
      </c>
      <c r="G239" s="213">
        <v>0.15816321</v>
      </c>
      <c r="H239" s="213"/>
      <c r="I239" s="213">
        <v>0.046936790000000034</v>
      </c>
      <c r="J239" s="213">
        <v>22.884831789371052</v>
      </c>
      <c r="K239" s="211"/>
      <c r="L239" s="211"/>
      <c r="M239" s="212" t="s">
        <v>604</v>
      </c>
    </row>
    <row r="240" spans="1:13" ht="29.25" customHeight="1">
      <c r="A240" s="209" t="s">
        <v>644</v>
      </c>
      <c r="B240" s="223" t="s">
        <v>875</v>
      </c>
      <c r="C240" s="36"/>
      <c r="D240" s="36">
        <v>0.20910000000000004</v>
      </c>
      <c r="E240" s="36">
        <v>0.16981257</v>
      </c>
      <c r="F240" s="156">
        <v>0.16981257</v>
      </c>
      <c r="G240" s="156">
        <v>0.16981257</v>
      </c>
      <c r="H240" s="213"/>
      <c r="I240" s="213">
        <v>0.03928743000000004</v>
      </c>
      <c r="J240" s="213">
        <v>18.78882352941178</v>
      </c>
      <c r="K240" s="211"/>
      <c r="L240" s="211"/>
      <c r="M240" s="212" t="s">
        <v>604</v>
      </c>
    </row>
    <row r="241" spans="1:13" ht="29.25" customHeight="1">
      <c r="A241" s="260" t="s">
        <v>644</v>
      </c>
      <c r="B241" s="262" t="s">
        <v>684</v>
      </c>
      <c r="C241" s="44"/>
      <c r="D241" s="44">
        <v>1.0250000000000001</v>
      </c>
      <c r="E241" s="44">
        <v>0.8844661699999999</v>
      </c>
      <c r="F241" s="5">
        <v>0.8844661699999999</v>
      </c>
      <c r="G241" s="5">
        <v>0.8844661699999999</v>
      </c>
      <c r="H241" s="213"/>
      <c r="I241" s="213"/>
      <c r="J241" s="213"/>
      <c r="K241" s="211"/>
      <c r="L241" s="211"/>
      <c r="M241" s="212"/>
    </row>
    <row r="242" spans="1:13" s="126" customFormat="1" ht="47.25">
      <c r="A242" s="46" t="s">
        <v>646</v>
      </c>
      <c r="B242" s="6" t="s">
        <v>543</v>
      </c>
      <c r="C242" s="36"/>
      <c r="D242" s="36"/>
      <c r="E242" s="36"/>
      <c r="F242" s="213"/>
      <c r="G242" s="213"/>
      <c r="H242" s="213"/>
      <c r="I242" s="213"/>
      <c r="J242" s="213"/>
      <c r="K242" s="211"/>
      <c r="L242" s="211"/>
      <c r="M242" s="212"/>
    </row>
    <row r="243" spans="1:13" s="157" customFormat="1" ht="29.25" customHeight="1">
      <c r="A243" s="46" t="s">
        <v>646</v>
      </c>
      <c r="B243" s="3" t="s">
        <v>679</v>
      </c>
      <c r="C243" s="36"/>
      <c r="D243" s="36"/>
      <c r="E243" s="36"/>
      <c r="F243" s="213"/>
      <c r="G243" s="213"/>
      <c r="H243" s="213"/>
      <c r="I243" s="213"/>
      <c r="J243" s="213"/>
      <c r="K243" s="211"/>
      <c r="L243" s="211"/>
      <c r="M243" s="212"/>
    </row>
    <row r="244" spans="1:13" s="157" customFormat="1" ht="52.5" customHeight="1">
      <c r="A244" s="209" t="s">
        <v>646</v>
      </c>
      <c r="B244" s="210" t="s">
        <v>876</v>
      </c>
      <c r="C244" s="36"/>
      <c r="D244" s="36">
        <v>0.85</v>
      </c>
      <c r="E244" s="36">
        <v>0.83550391</v>
      </c>
      <c r="F244" s="213">
        <v>0.83550391</v>
      </c>
      <c r="G244" s="213">
        <v>0.83550391</v>
      </c>
      <c r="H244" s="213"/>
      <c r="I244" s="213">
        <v>0.014496089999999962</v>
      </c>
      <c r="J244" s="213">
        <v>1.705422352941172</v>
      </c>
      <c r="K244" s="211"/>
      <c r="L244" s="211"/>
      <c r="M244" s="212" t="s">
        <v>604</v>
      </c>
    </row>
    <row r="245" spans="1:13" ht="15.75">
      <c r="A245" s="46" t="s">
        <v>646</v>
      </c>
      <c r="B245" s="3" t="s">
        <v>681</v>
      </c>
      <c r="C245" s="36"/>
      <c r="D245" s="36"/>
      <c r="E245" s="36"/>
      <c r="F245" s="213"/>
      <c r="G245" s="213"/>
      <c r="H245" s="213"/>
      <c r="I245" s="213"/>
      <c r="J245" s="213"/>
      <c r="K245" s="211"/>
      <c r="L245" s="211"/>
      <c r="M245" s="212"/>
    </row>
    <row r="246" spans="1:13" ht="63">
      <c r="A246" s="209" t="s">
        <v>646</v>
      </c>
      <c r="B246" s="210" t="s">
        <v>877</v>
      </c>
      <c r="C246" s="36"/>
      <c r="D246" s="36">
        <v>0.8500000000000001</v>
      </c>
      <c r="E246" s="36">
        <v>0.60929</v>
      </c>
      <c r="F246" s="156">
        <v>0.60929</v>
      </c>
      <c r="G246" s="156">
        <v>0.60929</v>
      </c>
      <c r="H246" s="213"/>
      <c r="I246" s="213">
        <v>0.2407100000000001</v>
      </c>
      <c r="J246" s="213">
        <v>28.318823529411773</v>
      </c>
      <c r="K246" s="211"/>
      <c r="L246" s="211"/>
      <c r="M246" s="212" t="s">
        <v>604</v>
      </c>
    </row>
    <row r="247" spans="1:13" ht="18.75">
      <c r="A247" s="260" t="s">
        <v>646</v>
      </c>
      <c r="B247" s="263" t="s">
        <v>684</v>
      </c>
      <c r="C247" s="44"/>
      <c r="D247" s="44">
        <v>1.7000000000000002</v>
      </c>
      <c r="E247" s="44">
        <v>1.44479391</v>
      </c>
      <c r="F247" s="5">
        <v>1.44479391</v>
      </c>
      <c r="G247" s="5">
        <v>1.44479391</v>
      </c>
      <c r="H247" s="213"/>
      <c r="I247" s="213"/>
      <c r="J247" s="213"/>
      <c r="K247" s="211"/>
      <c r="L247" s="211"/>
      <c r="M247" s="212"/>
    </row>
    <row r="248" spans="1:13" s="126" customFormat="1" ht="15.75">
      <c r="A248" s="37" t="s">
        <v>647</v>
      </c>
      <c r="B248" s="3" t="s">
        <v>648</v>
      </c>
      <c r="C248" s="33"/>
      <c r="D248" s="33"/>
      <c r="E248" s="33"/>
      <c r="F248" s="7"/>
      <c r="G248" s="7"/>
      <c r="H248" s="7"/>
      <c r="I248" s="213"/>
      <c r="J248" s="213"/>
      <c r="K248" s="4"/>
      <c r="L248" s="4"/>
      <c r="M248" s="34"/>
    </row>
    <row r="249" spans="1:13" ht="63">
      <c r="A249" s="46" t="s">
        <v>649</v>
      </c>
      <c r="B249" s="6" t="s">
        <v>544</v>
      </c>
      <c r="C249" s="36"/>
      <c r="D249" s="36"/>
      <c r="E249" s="36"/>
      <c r="F249" s="7"/>
      <c r="G249" s="7"/>
      <c r="H249" s="7"/>
      <c r="I249" s="213"/>
      <c r="J249" s="213"/>
      <c r="K249" s="4"/>
      <c r="L249" s="4"/>
      <c r="M249" s="34"/>
    </row>
    <row r="250" spans="1:13" ht="15.75">
      <c r="A250" s="46" t="s">
        <v>649</v>
      </c>
      <c r="B250" s="6" t="s">
        <v>617</v>
      </c>
      <c r="C250" s="36"/>
      <c r="D250" s="36"/>
      <c r="E250" s="36"/>
      <c r="F250" s="213"/>
      <c r="G250" s="213"/>
      <c r="H250" s="213"/>
      <c r="I250" s="213"/>
      <c r="J250" s="213"/>
      <c r="K250" s="211"/>
      <c r="L250" s="211"/>
      <c r="M250" s="212"/>
    </row>
    <row r="251" spans="1:13" s="126" customFormat="1" ht="63">
      <c r="A251" s="46" t="s">
        <v>649</v>
      </c>
      <c r="B251" s="223" t="s">
        <v>878</v>
      </c>
      <c r="C251" s="36"/>
      <c r="D251" s="36">
        <v>0</v>
      </c>
      <c r="E251" s="36">
        <v>0.04286</v>
      </c>
      <c r="F251" s="213">
        <v>0.04286</v>
      </c>
      <c r="G251" s="213">
        <v>0.04286</v>
      </c>
      <c r="H251" s="213"/>
      <c r="I251" s="213">
        <v>-0.04286</v>
      </c>
      <c r="J251" s="213">
        <v>0</v>
      </c>
      <c r="K251" s="211"/>
      <c r="L251" s="211"/>
      <c r="M251" s="212" t="s">
        <v>599</v>
      </c>
    </row>
    <row r="252" spans="1:13" ht="78.75">
      <c r="A252" s="46" t="s">
        <v>649</v>
      </c>
      <c r="B252" s="223" t="s">
        <v>879</v>
      </c>
      <c r="C252" s="36"/>
      <c r="D252" s="36">
        <v>0</v>
      </c>
      <c r="E252" s="36">
        <v>0.03289565</v>
      </c>
      <c r="F252" s="213">
        <v>0.03289565</v>
      </c>
      <c r="G252" s="213">
        <v>0.03289565</v>
      </c>
      <c r="H252" s="213"/>
      <c r="I252" s="213">
        <v>-0.03289565</v>
      </c>
      <c r="J252" s="213">
        <v>0</v>
      </c>
      <c r="K252" s="211"/>
      <c r="L252" s="211"/>
      <c r="M252" s="212" t="s">
        <v>599</v>
      </c>
    </row>
    <row r="253" spans="1:13" ht="78.75">
      <c r="A253" s="46" t="s">
        <v>649</v>
      </c>
      <c r="B253" s="223" t="s">
        <v>880</v>
      </c>
      <c r="C253" s="36"/>
      <c r="D253" s="36">
        <v>0</v>
      </c>
      <c r="E253" s="36">
        <v>0.12414114</v>
      </c>
      <c r="F253" s="213">
        <v>0.12414114</v>
      </c>
      <c r="G253" s="213">
        <v>0.12414114</v>
      </c>
      <c r="H253" s="213"/>
      <c r="I253" s="213">
        <v>-0.12414114</v>
      </c>
      <c r="J253" s="213">
        <v>0</v>
      </c>
      <c r="K253" s="211"/>
      <c r="L253" s="211"/>
      <c r="M253" s="212" t="s">
        <v>599</v>
      </c>
    </row>
    <row r="254" spans="1:13" s="126" customFormat="1" ht="15.75">
      <c r="A254" s="46" t="s">
        <v>649</v>
      </c>
      <c r="B254" s="264" t="s">
        <v>680</v>
      </c>
      <c r="C254" s="33"/>
      <c r="D254" s="33">
        <v>0</v>
      </c>
      <c r="E254" s="33">
        <v>0.19989679</v>
      </c>
      <c r="F254" s="5">
        <v>0.19989679</v>
      </c>
      <c r="G254" s="5">
        <v>0.19989679</v>
      </c>
      <c r="H254" s="5"/>
      <c r="I254" s="5"/>
      <c r="J254" s="5"/>
      <c r="K254" s="3"/>
      <c r="L254" s="3"/>
      <c r="M254" s="208"/>
    </row>
    <row r="255" spans="1:13" ht="15.75">
      <c r="A255" s="46"/>
      <c r="B255" s="6" t="s">
        <v>516</v>
      </c>
      <c r="C255" s="36"/>
      <c r="D255" s="36"/>
      <c r="E255" s="36"/>
      <c r="F255" s="213"/>
      <c r="G255" s="213"/>
      <c r="H255" s="213"/>
      <c r="I255" s="213"/>
      <c r="J255" s="213"/>
      <c r="K255" s="211"/>
      <c r="L255" s="211"/>
      <c r="M255" s="212"/>
    </row>
    <row r="256" spans="1:13" ht="78.75">
      <c r="A256" s="209" t="s">
        <v>649</v>
      </c>
      <c r="B256" s="223" t="s">
        <v>881</v>
      </c>
      <c r="C256" s="36"/>
      <c r="D256" s="36">
        <v>0.4087584745762712</v>
      </c>
      <c r="E256" s="36">
        <v>0</v>
      </c>
      <c r="F256" s="213">
        <v>0</v>
      </c>
      <c r="G256" s="213">
        <v>0</v>
      </c>
      <c r="H256" s="213"/>
      <c r="I256" s="213">
        <v>0.4087584745762712</v>
      </c>
      <c r="J256" s="213">
        <v>100</v>
      </c>
      <c r="K256" s="211"/>
      <c r="L256" s="211"/>
      <c r="M256" s="212" t="s">
        <v>604</v>
      </c>
    </row>
    <row r="257" spans="1:13" s="126" customFormat="1" ht="15.75">
      <c r="A257" s="46" t="s">
        <v>649</v>
      </c>
      <c r="B257" s="6" t="s">
        <v>681</v>
      </c>
      <c r="C257" s="36"/>
      <c r="D257" s="36"/>
      <c r="E257" s="36"/>
      <c r="F257" s="213"/>
      <c r="G257" s="213"/>
      <c r="H257" s="213"/>
      <c r="I257" s="213"/>
      <c r="J257" s="213"/>
      <c r="K257" s="211"/>
      <c r="L257" s="211"/>
      <c r="M257" s="212"/>
    </row>
    <row r="258" spans="1:13" ht="78.75">
      <c r="A258" s="209" t="s">
        <v>649</v>
      </c>
      <c r="B258" s="223" t="s">
        <v>882</v>
      </c>
      <c r="C258" s="36"/>
      <c r="D258" s="36">
        <v>0</v>
      </c>
      <c r="E258" s="36">
        <v>0.329859</v>
      </c>
      <c r="F258" s="213">
        <v>0.329859</v>
      </c>
      <c r="G258" s="213">
        <v>0.329859</v>
      </c>
      <c r="H258" s="213"/>
      <c r="I258" s="213">
        <v>-0.329859</v>
      </c>
      <c r="J258" s="213">
        <v>0</v>
      </c>
      <c r="K258" s="211"/>
      <c r="L258" s="211"/>
      <c r="M258" s="212" t="s">
        <v>599</v>
      </c>
    </row>
    <row r="259" spans="1:13" ht="15.75">
      <c r="A259" s="46" t="s">
        <v>649</v>
      </c>
      <c r="B259" s="6" t="s">
        <v>512</v>
      </c>
      <c r="C259" s="36"/>
      <c r="D259" s="36"/>
      <c r="E259" s="36"/>
      <c r="F259" s="213"/>
      <c r="G259" s="213"/>
      <c r="H259" s="213"/>
      <c r="I259" s="213"/>
      <c r="J259" s="213"/>
      <c r="K259" s="211"/>
      <c r="L259" s="211"/>
      <c r="M259" s="212"/>
    </row>
    <row r="260" spans="1:13" s="126" customFormat="1" ht="78.75">
      <c r="A260" s="209" t="s">
        <v>649</v>
      </c>
      <c r="B260" s="223" t="s">
        <v>883</v>
      </c>
      <c r="C260" s="36"/>
      <c r="D260" s="36">
        <v>0.3787584745762712</v>
      </c>
      <c r="E260" s="36">
        <v>0.396346</v>
      </c>
      <c r="F260" s="213">
        <v>0.396346</v>
      </c>
      <c r="G260" s="213">
        <v>0.396346</v>
      </c>
      <c r="H260" s="213"/>
      <c r="I260" s="213">
        <v>-0.017587525423728767</v>
      </c>
      <c r="J260" s="213">
        <v>-4.643467170841385</v>
      </c>
      <c r="K260" s="211"/>
      <c r="L260" s="211"/>
      <c r="M260" s="212" t="s">
        <v>608</v>
      </c>
    </row>
    <row r="261" spans="1:13" s="126" customFormat="1" ht="15.75">
      <c r="A261" s="46" t="s">
        <v>649</v>
      </c>
      <c r="B261" s="6" t="s">
        <v>515</v>
      </c>
      <c r="C261" s="36"/>
      <c r="D261" s="36"/>
      <c r="E261" s="36"/>
      <c r="F261" s="213"/>
      <c r="G261" s="213"/>
      <c r="H261" s="213"/>
      <c r="I261" s="213"/>
      <c r="J261" s="213"/>
      <c r="K261" s="211"/>
      <c r="L261" s="211"/>
      <c r="M261" s="212"/>
    </row>
    <row r="262" spans="1:13" s="126" customFormat="1" ht="78.75">
      <c r="A262" s="209" t="s">
        <v>649</v>
      </c>
      <c r="B262" s="223" t="s">
        <v>884</v>
      </c>
      <c r="C262" s="36"/>
      <c r="D262" s="36">
        <v>0.4087584745762712</v>
      </c>
      <c r="E262" s="36">
        <v>0.354271</v>
      </c>
      <c r="F262" s="213">
        <v>0.354271</v>
      </c>
      <c r="G262" s="213">
        <v>0.354271</v>
      </c>
      <c r="H262" s="213"/>
      <c r="I262" s="213">
        <v>0.05448747457627118</v>
      </c>
      <c r="J262" s="213">
        <v>13.329992639970142</v>
      </c>
      <c r="K262" s="211"/>
      <c r="L262" s="211"/>
      <c r="M262" s="212" t="s">
        <v>598</v>
      </c>
    </row>
    <row r="263" spans="1:13" ht="15.75">
      <c r="A263" s="46" t="s">
        <v>649</v>
      </c>
      <c r="B263" s="6" t="s">
        <v>513</v>
      </c>
      <c r="C263" s="36"/>
      <c r="D263" s="36"/>
      <c r="E263" s="36"/>
      <c r="F263" s="213"/>
      <c r="G263" s="213"/>
      <c r="H263" s="213"/>
      <c r="I263" s="213"/>
      <c r="J263" s="213"/>
      <c r="K263" s="211"/>
      <c r="L263" s="211"/>
      <c r="M263" s="212"/>
    </row>
    <row r="264" spans="1:13" s="157" customFormat="1" ht="79.5">
      <c r="A264" s="209" t="s">
        <v>649</v>
      </c>
      <c r="B264" s="223" t="s">
        <v>885</v>
      </c>
      <c r="C264" s="36"/>
      <c r="D264" s="36">
        <v>0.4237584745762712</v>
      </c>
      <c r="E264" s="36">
        <v>0</v>
      </c>
      <c r="F264" s="213">
        <v>0</v>
      </c>
      <c r="G264" s="213">
        <v>0</v>
      </c>
      <c r="H264" s="213"/>
      <c r="I264" s="213">
        <v>0.4237584745762712</v>
      </c>
      <c r="J264" s="213">
        <v>100</v>
      </c>
      <c r="K264" s="211"/>
      <c r="L264" s="211"/>
      <c r="M264" s="212" t="s">
        <v>604</v>
      </c>
    </row>
    <row r="265" spans="1:13" ht="63">
      <c r="A265" s="209" t="s">
        <v>649</v>
      </c>
      <c r="B265" s="223" t="s">
        <v>886</v>
      </c>
      <c r="C265" s="36"/>
      <c r="D265" s="36">
        <v>0</v>
      </c>
      <c r="E265" s="36">
        <v>0.37773503</v>
      </c>
      <c r="F265" s="213">
        <v>0.37773503</v>
      </c>
      <c r="G265" s="213">
        <v>0.37773503</v>
      </c>
      <c r="H265" s="213"/>
      <c r="I265" s="213">
        <v>-0.37773503</v>
      </c>
      <c r="J265" s="213">
        <v>0</v>
      </c>
      <c r="K265" s="211"/>
      <c r="L265" s="211"/>
      <c r="M265" s="212" t="s">
        <v>599</v>
      </c>
    </row>
    <row r="266" spans="1:13" ht="15.75">
      <c r="A266" s="209"/>
      <c r="B266" s="47" t="s">
        <v>613</v>
      </c>
      <c r="C266" s="36"/>
      <c r="D266" s="36">
        <v>0.4237584745762712</v>
      </c>
      <c r="E266" s="36">
        <v>0.37773503</v>
      </c>
      <c r="F266" s="213">
        <v>0.37773503</v>
      </c>
      <c r="G266" s="213">
        <v>0.37773503</v>
      </c>
      <c r="H266" s="213"/>
      <c r="I266" s="213"/>
      <c r="J266" s="213"/>
      <c r="K266" s="211"/>
      <c r="L266" s="211"/>
      <c r="M266" s="212"/>
    </row>
    <row r="267" spans="1:13" ht="15.75">
      <c r="A267" s="46" t="s">
        <v>649</v>
      </c>
      <c r="B267" s="6" t="s">
        <v>514</v>
      </c>
      <c r="C267" s="36"/>
      <c r="D267" s="36"/>
      <c r="E267" s="36"/>
      <c r="F267" s="213"/>
      <c r="G267" s="213"/>
      <c r="H267" s="213"/>
      <c r="I267" s="213"/>
      <c r="J267" s="213"/>
      <c r="K267" s="211"/>
      <c r="L267" s="211"/>
      <c r="M267" s="212"/>
    </row>
    <row r="268" spans="1:13" ht="78.75">
      <c r="A268" s="209" t="s">
        <v>649</v>
      </c>
      <c r="B268" s="223" t="s">
        <v>887</v>
      </c>
      <c r="C268" s="36"/>
      <c r="D268" s="36">
        <v>0.4237584745762712</v>
      </c>
      <c r="E268" s="36">
        <v>0</v>
      </c>
      <c r="F268" s="156">
        <v>0</v>
      </c>
      <c r="G268" s="156">
        <v>0</v>
      </c>
      <c r="H268" s="213"/>
      <c r="I268" s="213">
        <v>0.4237584745762712</v>
      </c>
      <c r="J268" s="213">
        <v>100</v>
      </c>
      <c r="K268" s="211"/>
      <c r="L268" s="211"/>
      <c r="M268" s="212" t="s">
        <v>604</v>
      </c>
    </row>
    <row r="269" spans="1:13" ht="18.75">
      <c r="A269" s="209"/>
      <c r="B269" s="20" t="s">
        <v>619</v>
      </c>
      <c r="C269" s="36"/>
      <c r="D269" s="33">
        <v>2.0437923728813563</v>
      </c>
      <c r="E269" s="33">
        <v>1.4582110299999997</v>
      </c>
      <c r="F269" s="44">
        <v>1.4582110299999997</v>
      </c>
      <c r="G269" s="44">
        <v>1.4582110299999997</v>
      </c>
      <c r="H269" s="5"/>
      <c r="I269" s="213"/>
      <c r="J269" s="213"/>
      <c r="K269" s="211"/>
      <c r="L269" s="211"/>
      <c r="M269" s="212"/>
    </row>
    <row r="270" spans="1:13" ht="18.75">
      <c r="A270" s="209" t="s">
        <v>649</v>
      </c>
      <c r="B270" s="263" t="s">
        <v>684</v>
      </c>
      <c r="C270" s="44"/>
      <c r="D270" s="44">
        <v>2.0437923728813563</v>
      </c>
      <c r="E270" s="44">
        <v>1.6581078199999997</v>
      </c>
      <c r="F270" s="5">
        <v>1.6581078199999997</v>
      </c>
      <c r="G270" s="5">
        <v>1.6581078199999997</v>
      </c>
      <c r="H270" s="213"/>
      <c r="I270" s="213"/>
      <c r="J270" s="213"/>
      <c r="K270" s="211"/>
      <c r="L270" s="211"/>
      <c r="M270" s="212"/>
    </row>
    <row r="271" spans="1:13" ht="47.25">
      <c r="A271" s="46" t="s">
        <v>650</v>
      </c>
      <c r="B271" s="8" t="s">
        <v>545</v>
      </c>
      <c r="C271" s="36"/>
      <c r="D271" s="36"/>
      <c r="E271" s="36"/>
      <c r="F271" s="7"/>
      <c r="G271" s="7"/>
      <c r="H271" s="7"/>
      <c r="I271" s="213"/>
      <c r="J271" s="213"/>
      <c r="K271" s="4"/>
      <c r="L271" s="4"/>
      <c r="M271" s="34"/>
    </row>
    <row r="272" spans="1:13" ht="15.75">
      <c r="A272" s="46" t="s">
        <v>650</v>
      </c>
      <c r="B272" s="6" t="s">
        <v>546</v>
      </c>
      <c r="C272" s="36"/>
      <c r="D272" s="36"/>
      <c r="E272" s="36"/>
      <c r="F272" s="213"/>
      <c r="G272" s="213"/>
      <c r="H272" s="213"/>
      <c r="I272" s="213"/>
      <c r="J272" s="213"/>
      <c r="K272" s="211"/>
      <c r="L272" s="211"/>
      <c r="M272" s="212"/>
    </row>
    <row r="273" spans="1:13" ht="63">
      <c r="A273" s="209" t="s">
        <v>650</v>
      </c>
      <c r="B273" s="223" t="s">
        <v>888</v>
      </c>
      <c r="C273" s="36"/>
      <c r="D273" s="36">
        <v>0.15216440677966103</v>
      </c>
      <c r="E273" s="36">
        <v>0.14489491999999998</v>
      </c>
      <c r="F273" s="213">
        <v>0.14489491999999998</v>
      </c>
      <c r="G273" s="213">
        <v>0.14489491999999998</v>
      </c>
      <c r="H273" s="213"/>
      <c r="I273" s="213">
        <v>0.00726948677966105</v>
      </c>
      <c r="J273" s="213">
        <v>4.777389754614232</v>
      </c>
      <c r="K273" s="211"/>
      <c r="L273" s="211"/>
      <c r="M273" s="212" t="s">
        <v>604</v>
      </c>
    </row>
    <row r="274" spans="1:13" ht="63">
      <c r="A274" s="209" t="s">
        <v>650</v>
      </c>
      <c r="B274" s="223" t="s">
        <v>889</v>
      </c>
      <c r="C274" s="36"/>
      <c r="D274" s="36">
        <v>0.15216440677966103</v>
      </c>
      <c r="E274" s="36">
        <v>0</v>
      </c>
      <c r="F274" s="213">
        <v>0</v>
      </c>
      <c r="G274" s="213">
        <v>0</v>
      </c>
      <c r="H274" s="213"/>
      <c r="I274" s="213">
        <v>0.15216440677966103</v>
      </c>
      <c r="J274" s="213">
        <v>100</v>
      </c>
      <c r="K274" s="211"/>
      <c r="L274" s="211"/>
      <c r="M274" s="212" t="s">
        <v>604</v>
      </c>
    </row>
    <row r="275" spans="1:13" ht="47.25">
      <c r="A275" s="209" t="s">
        <v>650</v>
      </c>
      <c r="B275" s="223" t="s">
        <v>890</v>
      </c>
      <c r="C275" s="36"/>
      <c r="D275" s="36">
        <v>0</v>
      </c>
      <c r="E275" s="36">
        <v>0.15471046</v>
      </c>
      <c r="F275" s="213">
        <v>0.15471046</v>
      </c>
      <c r="G275" s="213">
        <v>0.15471046</v>
      </c>
      <c r="H275" s="213"/>
      <c r="I275" s="213">
        <v>-0.15471046</v>
      </c>
      <c r="J275" s="213">
        <v>0</v>
      </c>
      <c r="K275" s="211"/>
      <c r="L275" s="211"/>
      <c r="M275" s="212" t="s">
        <v>599</v>
      </c>
    </row>
    <row r="276" spans="1:13" ht="63">
      <c r="A276" s="209" t="s">
        <v>650</v>
      </c>
      <c r="B276" s="223" t="s">
        <v>891</v>
      </c>
      <c r="C276" s="36"/>
      <c r="D276" s="36">
        <v>0.15216440677966103</v>
      </c>
      <c r="E276" s="36">
        <v>0.13008799999999998</v>
      </c>
      <c r="F276" s="213">
        <v>0.13008799999999998</v>
      </c>
      <c r="G276" s="213">
        <v>0.13008799999999998</v>
      </c>
      <c r="H276" s="213"/>
      <c r="I276" s="213">
        <v>0.02207640677966105</v>
      </c>
      <c r="J276" s="213">
        <v>14.508259353732045</v>
      </c>
      <c r="K276" s="211"/>
      <c r="L276" s="211"/>
      <c r="M276" s="212" t="s">
        <v>604</v>
      </c>
    </row>
    <row r="277" spans="1:13" ht="63">
      <c r="A277" s="209" t="s">
        <v>650</v>
      </c>
      <c r="B277" s="223" t="s">
        <v>892</v>
      </c>
      <c r="C277" s="36"/>
      <c r="D277" s="36">
        <v>0.15216440677966103</v>
      </c>
      <c r="E277" s="36">
        <v>0.12890483</v>
      </c>
      <c r="F277" s="213">
        <v>0.12890483</v>
      </c>
      <c r="G277" s="213">
        <v>0.12890483</v>
      </c>
      <c r="H277" s="213"/>
      <c r="I277" s="213">
        <v>0.023259576779661034</v>
      </c>
      <c r="J277" s="213">
        <v>15.285819642001858</v>
      </c>
      <c r="K277" s="211"/>
      <c r="L277" s="211"/>
      <c r="M277" s="212" t="s">
        <v>604</v>
      </c>
    </row>
    <row r="278" spans="1:13" ht="63">
      <c r="A278" s="209" t="s">
        <v>650</v>
      </c>
      <c r="B278" s="223" t="s">
        <v>893</v>
      </c>
      <c r="C278" s="36"/>
      <c r="D278" s="36">
        <v>0.152164406779661</v>
      </c>
      <c r="E278" s="36">
        <v>0</v>
      </c>
      <c r="F278" s="213">
        <v>0</v>
      </c>
      <c r="G278" s="213">
        <v>0</v>
      </c>
      <c r="H278" s="213"/>
      <c r="I278" s="213">
        <v>0.152164406779661</v>
      </c>
      <c r="J278" s="213">
        <v>100</v>
      </c>
      <c r="K278" s="211"/>
      <c r="L278" s="211"/>
      <c r="M278" s="212" t="s">
        <v>604</v>
      </c>
    </row>
    <row r="279" spans="1:13" ht="63">
      <c r="A279" s="209" t="s">
        <v>650</v>
      </c>
      <c r="B279" s="223" t="s">
        <v>894</v>
      </c>
      <c r="C279" s="36"/>
      <c r="D279" s="36">
        <v>0</v>
      </c>
      <c r="E279" s="36">
        <v>0.071617</v>
      </c>
      <c r="F279" s="213">
        <v>0.071617</v>
      </c>
      <c r="G279" s="213">
        <v>0.071617</v>
      </c>
      <c r="H279" s="213"/>
      <c r="I279" s="213">
        <v>-0.071617</v>
      </c>
      <c r="J279" s="213">
        <v>0</v>
      </c>
      <c r="K279" s="211"/>
      <c r="L279" s="211"/>
      <c r="M279" s="212" t="s">
        <v>599</v>
      </c>
    </row>
    <row r="280" spans="1:13" ht="63">
      <c r="A280" s="209" t="s">
        <v>650</v>
      </c>
      <c r="B280" s="223" t="s">
        <v>895</v>
      </c>
      <c r="C280" s="36"/>
      <c r="D280" s="36">
        <v>0</v>
      </c>
      <c r="E280" s="36">
        <v>0.055277</v>
      </c>
      <c r="F280" s="213">
        <v>0.055277</v>
      </c>
      <c r="G280" s="213">
        <v>0.055277</v>
      </c>
      <c r="H280" s="213"/>
      <c r="I280" s="213">
        <v>-0.055277</v>
      </c>
      <c r="J280" s="213">
        <v>0</v>
      </c>
      <c r="K280" s="211"/>
      <c r="L280" s="211"/>
      <c r="M280" s="212" t="s">
        <v>599</v>
      </c>
    </row>
    <row r="281" spans="1:13" ht="78.75">
      <c r="A281" s="209" t="s">
        <v>650</v>
      </c>
      <c r="B281" s="223" t="s">
        <v>896</v>
      </c>
      <c r="C281" s="36"/>
      <c r="D281" s="36">
        <v>0</v>
      </c>
      <c r="E281" s="36">
        <v>0.0862</v>
      </c>
      <c r="F281" s="213">
        <v>0.0862</v>
      </c>
      <c r="G281" s="213">
        <v>0.0862</v>
      </c>
      <c r="H281" s="213"/>
      <c r="I281" s="213">
        <v>-0.0862</v>
      </c>
      <c r="J281" s="213">
        <v>0</v>
      </c>
      <c r="K281" s="211"/>
      <c r="L281" s="211"/>
      <c r="M281" s="212" t="s">
        <v>599</v>
      </c>
    </row>
    <row r="282" spans="1:13" ht="31.5">
      <c r="A282" s="209" t="s">
        <v>650</v>
      </c>
      <c r="B282" s="223" t="s">
        <v>897</v>
      </c>
      <c r="C282" s="36"/>
      <c r="D282" s="36">
        <v>0</v>
      </c>
      <c r="E282" s="36">
        <v>0.024923999999999998</v>
      </c>
      <c r="F282" s="213">
        <v>0.024923999999999998</v>
      </c>
      <c r="G282" s="213">
        <v>0.024923999999999998</v>
      </c>
      <c r="H282" s="213"/>
      <c r="I282" s="213">
        <v>-0.024923999999999998</v>
      </c>
      <c r="J282" s="213">
        <v>0</v>
      </c>
      <c r="K282" s="211"/>
      <c r="L282" s="211"/>
      <c r="M282" s="212" t="s">
        <v>599</v>
      </c>
    </row>
    <row r="283" spans="1:13" ht="47.25">
      <c r="A283" s="209" t="s">
        <v>650</v>
      </c>
      <c r="B283" s="223" t="s">
        <v>898</v>
      </c>
      <c r="C283" s="36"/>
      <c r="D283" s="36">
        <v>0</v>
      </c>
      <c r="E283" s="36">
        <v>0.030292</v>
      </c>
      <c r="F283" s="213">
        <v>0.030292</v>
      </c>
      <c r="G283" s="213">
        <v>0.030292</v>
      </c>
      <c r="H283" s="213"/>
      <c r="I283" s="213">
        <v>-0.030292</v>
      </c>
      <c r="J283" s="213">
        <v>0</v>
      </c>
      <c r="K283" s="211"/>
      <c r="L283" s="211"/>
      <c r="M283" s="212" t="s">
        <v>599</v>
      </c>
    </row>
    <row r="284" spans="1:13" ht="31.5">
      <c r="A284" s="209" t="s">
        <v>650</v>
      </c>
      <c r="B284" s="223" t="s">
        <v>899</v>
      </c>
      <c r="C284" s="36"/>
      <c r="D284" s="36">
        <v>0</v>
      </c>
      <c r="E284" s="36">
        <v>0.016523</v>
      </c>
      <c r="F284" s="213">
        <v>0.016523</v>
      </c>
      <c r="G284" s="213">
        <v>0.016523</v>
      </c>
      <c r="H284" s="213"/>
      <c r="I284" s="213">
        <v>-0.016523</v>
      </c>
      <c r="J284" s="213">
        <v>0</v>
      </c>
      <c r="K284" s="211"/>
      <c r="L284" s="211"/>
      <c r="M284" s="212" t="s">
        <v>599</v>
      </c>
    </row>
    <row r="285" spans="1:13" ht="31.5">
      <c r="A285" s="209" t="s">
        <v>650</v>
      </c>
      <c r="B285" s="223" t="s">
        <v>900</v>
      </c>
      <c r="C285" s="36"/>
      <c r="D285" s="36">
        <v>0</v>
      </c>
      <c r="E285" s="36">
        <v>0.0027400000000000002</v>
      </c>
      <c r="F285" s="213">
        <v>0.0027400000000000002</v>
      </c>
      <c r="G285" s="213">
        <v>0.0027400000000000002</v>
      </c>
      <c r="H285" s="213"/>
      <c r="I285" s="213">
        <v>-0.0027400000000000002</v>
      </c>
      <c r="J285" s="213">
        <v>0</v>
      </c>
      <c r="K285" s="211"/>
      <c r="L285" s="211"/>
      <c r="M285" s="212" t="s">
        <v>599</v>
      </c>
    </row>
    <row r="286" spans="1:13" ht="63">
      <c r="A286" s="209" t="s">
        <v>650</v>
      </c>
      <c r="B286" s="223" t="s">
        <v>901</v>
      </c>
      <c r="C286" s="36"/>
      <c r="D286" s="36">
        <v>0</v>
      </c>
      <c r="E286" s="36">
        <v>0.008265</v>
      </c>
      <c r="F286" s="213">
        <v>0.008265</v>
      </c>
      <c r="G286" s="213">
        <v>0.008265</v>
      </c>
      <c r="H286" s="213"/>
      <c r="I286" s="213">
        <v>-0.008265</v>
      </c>
      <c r="J286" s="213">
        <v>0</v>
      </c>
      <c r="K286" s="211"/>
      <c r="L286" s="211"/>
      <c r="M286" s="212" t="s">
        <v>599</v>
      </c>
    </row>
    <row r="287" spans="1:13" ht="31.5">
      <c r="A287" s="209" t="s">
        <v>650</v>
      </c>
      <c r="B287" s="223" t="s">
        <v>902</v>
      </c>
      <c r="C287" s="36"/>
      <c r="D287" s="36">
        <v>0</v>
      </c>
      <c r="E287" s="36">
        <v>0.002755</v>
      </c>
      <c r="F287" s="36">
        <v>0.002755</v>
      </c>
      <c r="G287" s="36">
        <v>0.002755</v>
      </c>
      <c r="H287" s="213"/>
      <c r="I287" s="213">
        <v>-0.002755</v>
      </c>
      <c r="J287" s="213">
        <v>0</v>
      </c>
      <c r="K287" s="211"/>
      <c r="L287" s="211"/>
      <c r="M287" s="212" t="s">
        <v>599</v>
      </c>
    </row>
    <row r="288" spans="1:13" ht="31.5">
      <c r="A288" s="209" t="s">
        <v>650</v>
      </c>
      <c r="B288" s="223" t="s">
        <v>903</v>
      </c>
      <c r="C288" s="36"/>
      <c r="D288" s="36">
        <v>0</v>
      </c>
      <c r="E288" s="36">
        <v>0.030305000000000002</v>
      </c>
      <c r="F288" s="213">
        <v>0.030305000000000002</v>
      </c>
      <c r="G288" s="213">
        <v>0.030305000000000002</v>
      </c>
      <c r="H288" s="213"/>
      <c r="I288" s="213">
        <v>-0.030305000000000002</v>
      </c>
      <c r="J288" s="213">
        <v>0</v>
      </c>
      <c r="K288" s="211"/>
      <c r="L288" s="211"/>
      <c r="M288" s="212" t="s">
        <v>599</v>
      </c>
    </row>
    <row r="289" spans="1:13" ht="31.5">
      <c r="A289" s="209" t="s">
        <v>650</v>
      </c>
      <c r="B289" s="223" t="s">
        <v>904</v>
      </c>
      <c r="C289" s="36"/>
      <c r="D289" s="36">
        <v>0</v>
      </c>
      <c r="E289" s="36">
        <v>0.001505</v>
      </c>
      <c r="F289" s="213">
        <v>0.001505</v>
      </c>
      <c r="G289" s="213">
        <v>0.001505</v>
      </c>
      <c r="H289" s="213"/>
      <c r="I289" s="213">
        <v>-0.001505</v>
      </c>
      <c r="J289" s="213">
        <v>0</v>
      </c>
      <c r="K289" s="211"/>
      <c r="L289" s="211"/>
      <c r="M289" s="212" t="s">
        <v>599</v>
      </c>
    </row>
    <row r="290" spans="1:13" ht="63">
      <c r="A290" s="209" t="s">
        <v>650</v>
      </c>
      <c r="B290" s="223" t="s">
        <v>905</v>
      </c>
      <c r="C290" s="36"/>
      <c r="D290" s="36">
        <v>0</v>
      </c>
      <c r="E290" s="36">
        <v>0.002755</v>
      </c>
      <c r="F290" s="213">
        <v>0.002755</v>
      </c>
      <c r="G290" s="213">
        <v>0.002755</v>
      </c>
      <c r="H290" s="213"/>
      <c r="I290" s="213">
        <v>-0.002755</v>
      </c>
      <c r="J290" s="213">
        <v>0</v>
      </c>
      <c r="K290" s="211"/>
      <c r="L290" s="211"/>
      <c r="M290" s="212" t="s">
        <v>599</v>
      </c>
    </row>
    <row r="291" spans="1:13" ht="31.5">
      <c r="A291" s="209" t="s">
        <v>650</v>
      </c>
      <c r="B291" s="223" t="s">
        <v>906</v>
      </c>
      <c r="C291" s="36"/>
      <c r="D291" s="36">
        <v>0</v>
      </c>
      <c r="E291" s="36">
        <v>0.002755</v>
      </c>
      <c r="F291" s="213">
        <v>0.002755</v>
      </c>
      <c r="G291" s="213">
        <v>0.002755</v>
      </c>
      <c r="H291" s="213"/>
      <c r="I291" s="213">
        <v>-0.002755</v>
      </c>
      <c r="J291" s="213">
        <v>0</v>
      </c>
      <c r="K291" s="211"/>
      <c r="L291" s="211"/>
      <c r="M291" s="212" t="s">
        <v>599</v>
      </c>
    </row>
    <row r="292" spans="1:13" ht="31.5">
      <c r="A292" s="209" t="s">
        <v>650</v>
      </c>
      <c r="B292" s="223" t="s">
        <v>907</v>
      </c>
      <c r="C292" s="36"/>
      <c r="D292" s="36">
        <v>0</v>
      </c>
      <c r="E292" s="36">
        <v>0.01102</v>
      </c>
      <c r="F292" s="213">
        <v>0.01102</v>
      </c>
      <c r="G292" s="213">
        <v>0.01102</v>
      </c>
      <c r="H292" s="213"/>
      <c r="I292" s="213">
        <v>-0.01102</v>
      </c>
      <c r="J292" s="213">
        <v>0</v>
      </c>
      <c r="K292" s="211"/>
      <c r="L292" s="211"/>
      <c r="M292" s="212" t="s">
        <v>599</v>
      </c>
    </row>
    <row r="293" spans="1:13" ht="47.25">
      <c r="A293" s="209" t="s">
        <v>650</v>
      </c>
      <c r="B293" s="53" t="s">
        <v>908</v>
      </c>
      <c r="C293" s="36"/>
      <c r="D293" s="36">
        <v>0</v>
      </c>
      <c r="E293" s="36">
        <v>0.002755</v>
      </c>
      <c r="F293" s="213">
        <v>0.002755</v>
      </c>
      <c r="G293" s="213">
        <v>0.002755</v>
      </c>
      <c r="H293" s="213"/>
      <c r="I293" s="213">
        <v>-0.002755</v>
      </c>
      <c r="J293" s="213">
        <v>0</v>
      </c>
      <c r="K293" s="211"/>
      <c r="L293" s="211"/>
      <c r="M293" s="212" t="s">
        <v>599</v>
      </c>
    </row>
    <row r="294" spans="1:13" ht="31.5">
      <c r="A294" s="209" t="s">
        <v>650</v>
      </c>
      <c r="B294" s="53" t="s">
        <v>909</v>
      </c>
      <c r="C294" s="36"/>
      <c r="D294" s="36">
        <v>0</v>
      </c>
      <c r="E294" s="36">
        <v>0.005509</v>
      </c>
      <c r="F294" s="36">
        <v>0.005509</v>
      </c>
      <c r="G294" s="36">
        <v>0.005509</v>
      </c>
      <c r="H294" s="213"/>
      <c r="I294" s="213">
        <v>-0.005509</v>
      </c>
      <c r="J294" s="213">
        <v>0</v>
      </c>
      <c r="K294" s="211"/>
      <c r="L294" s="211"/>
      <c r="M294" s="212" t="s">
        <v>599</v>
      </c>
    </row>
    <row r="295" spans="1:13" ht="63">
      <c r="A295" s="37" t="s">
        <v>650</v>
      </c>
      <c r="B295" s="53" t="s">
        <v>910</v>
      </c>
      <c r="C295" s="36"/>
      <c r="D295" s="36">
        <v>0</v>
      </c>
      <c r="E295" s="36">
        <v>0.002755</v>
      </c>
      <c r="F295" s="36">
        <v>0.002755</v>
      </c>
      <c r="G295" s="36">
        <v>0.002755</v>
      </c>
      <c r="H295" s="213"/>
      <c r="I295" s="213">
        <v>-0.002755</v>
      </c>
      <c r="J295" s="213">
        <v>0</v>
      </c>
      <c r="K295" s="211"/>
      <c r="L295" s="211"/>
      <c r="M295" s="212" t="s">
        <v>599</v>
      </c>
    </row>
    <row r="296" spans="1:13" ht="47.25">
      <c r="A296" s="37"/>
      <c r="B296" s="53" t="s">
        <v>911</v>
      </c>
      <c r="C296" s="36"/>
      <c r="D296" s="36">
        <v>0</v>
      </c>
      <c r="E296" s="36">
        <v>0.00551</v>
      </c>
      <c r="F296" s="36">
        <v>0.00551</v>
      </c>
      <c r="G296" s="36">
        <v>0.00551</v>
      </c>
      <c r="H296" s="213"/>
      <c r="I296" s="213">
        <v>-0.00551</v>
      </c>
      <c r="J296" s="213">
        <v>0</v>
      </c>
      <c r="K296" s="211"/>
      <c r="L296" s="211"/>
      <c r="M296" s="212" t="s">
        <v>599</v>
      </c>
    </row>
    <row r="297" spans="1:13" ht="31.5">
      <c r="A297" s="37"/>
      <c r="B297" s="53" t="s">
        <v>912</v>
      </c>
      <c r="C297" s="36"/>
      <c r="D297" s="36">
        <v>0</v>
      </c>
      <c r="E297" s="36">
        <v>0.008264</v>
      </c>
      <c r="F297" s="36">
        <v>0.008264</v>
      </c>
      <c r="G297" s="36">
        <v>0.008264</v>
      </c>
      <c r="H297" s="213"/>
      <c r="I297" s="213">
        <v>-0.008264</v>
      </c>
      <c r="J297" s="213">
        <v>0</v>
      </c>
      <c r="K297" s="211"/>
      <c r="L297" s="211"/>
      <c r="M297" s="212" t="s">
        <v>599</v>
      </c>
    </row>
    <row r="298" spans="1:13" ht="15.75">
      <c r="A298" s="37"/>
      <c r="B298" s="47" t="s">
        <v>618</v>
      </c>
      <c r="C298" s="33"/>
      <c r="D298" s="33">
        <v>0.7608220338983052</v>
      </c>
      <c r="E298" s="33">
        <v>0.93032421</v>
      </c>
      <c r="F298" s="5">
        <v>0.93032421</v>
      </c>
      <c r="G298" s="5">
        <v>0.93032421</v>
      </c>
      <c r="H298" s="5"/>
      <c r="I298" s="5"/>
      <c r="J298" s="5"/>
      <c r="K298" s="3"/>
      <c r="L298" s="3"/>
      <c r="M298" s="208"/>
    </row>
    <row r="299" spans="1:13" ht="15.75">
      <c r="A299" s="46" t="s">
        <v>650</v>
      </c>
      <c r="B299" s="6" t="s">
        <v>681</v>
      </c>
      <c r="C299" s="36"/>
      <c r="D299" s="36"/>
      <c r="E299" s="36"/>
      <c r="F299" s="213"/>
      <c r="G299" s="213"/>
      <c r="H299" s="213"/>
      <c r="I299" s="213"/>
      <c r="J299" s="213"/>
      <c r="K299" s="211"/>
      <c r="L299" s="211"/>
      <c r="M299" s="212"/>
    </row>
    <row r="300" spans="1:13" ht="63">
      <c r="A300" s="222" t="s">
        <v>650</v>
      </c>
      <c r="B300" s="210" t="s">
        <v>913</v>
      </c>
      <c r="C300" s="36"/>
      <c r="D300" s="36">
        <v>0.15216440677966103</v>
      </c>
      <c r="E300" s="36">
        <v>0</v>
      </c>
      <c r="F300" s="213">
        <v>0</v>
      </c>
      <c r="G300" s="213">
        <v>0</v>
      </c>
      <c r="H300" s="213"/>
      <c r="I300" s="213">
        <v>0.15216440677966103</v>
      </c>
      <c r="J300" s="213">
        <v>100</v>
      </c>
      <c r="K300" s="211"/>
      <c r="L300" s="211"/>
      <c r="M300" s="212" t="s">
        <v>604</v>
      </c>
    </row>
    <row r="301" spans="1:13" ht="47.25">
      <c r="A301" s="222" t="s">
        <v>650</v>
      </c>
      <c r="B301" s="210" t="s">
        <v>914</v>
      </c>
      <c r="C301" s="36"/>
      <c r="D301" s="36">
        <v>0</v>
      </c>
      <c r="E301" s="36">
        <v>0.148426</v>
      </c>
      <c r="F301" s="213">
        <v>0.148426</v>
      </c>
      <c r="G301" s="213">
        <v>0.148426</v>
      </c>
      <c r="H301" s="213"/>
      <c r="I301" s="213">
        <v>-0.148426</v>
      </c>
      <c r="J301" s="213">
        <v>0</v>
      </c>
      <c r="K301" s="211"/>
      <c r="L301" s="211"/>
      <c r="M301" s="212" t="s">
        <v>599</v>
      </c>
    </row>
    <row r="302" spans="1:13" ht="47.25">
      <c r="A302" s="222" t="s">
        <v>650</v>
      </c>
      <c r="B302" s="210" t="s">
        <v>916</v>
      </c>
      <c r="C302" s="36"/>
      <c r="D302" s="36">
        <v>0.15216440677966103</v>
      </c>
      <c r="E302" s="36">
        <v>0.142014</v>
      </c>
      <c r="F302" s="213">
        <v>0.142014</v>
      </c>
      <c r="G302" s="213">
        <v>0.142014</v>
      </c>
      <c r="H302" s="213"/>
      <c r="I302" s="213">
        <v>0.010150406779661031</v>
      </c>
      <c r="J302" s="213">
        <v>6.670684028203223</v>
      </c>
      <c r="K302" s="211"/>
      <c r="L302" s="211"/>
      <c r="M302" s="212" t="s">
        <v>604</v>
      </c>
    </row>
    <row r="303" spans="1:13" ht="78.75">
      <c r="A303" s="222" t="s">
        <v>650</v>
      </c>
      <c r="B303" s="223" t="s">
        <v>915</v>
      </c>
      <c r="C303" s="36"/>
      <c r="D303" s="36">
        <v>0</v>
      </c>
      <c r="E303" s="36">
        <v>0.09653399999999998</v>
      </c>
      <c r="F303" s="213">
        <v>0.09653399999999998</v>
      </c>
      <c r="G303" s="213">
        <v>0.09653399999999998</v>
      </c>
      <c r="H303" s="213"/>
      <c r="I303" s="213">
        <v>-0.09653399999999998</v>
      </c>
      <c r="J303" s="213">
        <v>0</v>
      </c>
      <c r="K303" s="211"/>
      <c r="L303" s="211"/>
      <c r="M303" s="212" t="s">
        <v>599</v>
      </c>
    </row>
    <row r="304" spans="1:13" ht="47.25">
      <c r="A304" s="222" t="s">
        <v>650</v>
      </c>
      <c r="B304" s="210" t="s">
        <v>917</v>
      </c>
      <c r="C304" s="36"/>
      <c r="D304" s="36">
        <v>0.15216440677966103</v>
      </c>
      <c r="E304" s="36">
        <v>0.13376874</v>
      </c>
      <c r="F304" s="213">
        <v>0.13376874</v>
      </c>
      <c r="G304" s="213">
        <v>0.13376874</v>
      </c>
      <c r="H304" s="213"/>
      <c r="I304" s="213">
        <v>0.018395666779661035</v>
      </c>
      <c r="J304" s="213">
        <v>12.089336244249651</v>
      </c>
      <c r="K304" s="211"/>
      <c r="L304" s="211"/>
      <c r="M304" s="212" t="s">
        <v>604</v>
      </c>
    </row>
    <row r="305" spans="1:13" ht="63">
      <c r="A305" s="222" t="s">
        <v>650</v>
      </c>
      <c r="B305" s="210" t="s">
        <v>918</v>
      </c>
      <c r="C305" s="36"/>
      <c r="D305" s="36">
        <v>0.15216440677966103</v>
      </c>
      <c r="E305" s="36">
        <v>0</v>
      </c>
      <c r="F305" s="213">
        <v>0</v>
      </c>
      <c r="G305" s="213">
        <v>0</v>
      </c>
      <c r="H305" s="213"/>
      <c r="I305" s="213">
        <v>0.15216440677966103</v>
      </c>
      <c r="J305" s="213">
        <v>100</v>
      </c>
      <c r="K305" s="211"/>
      <c r="L305" s="211"/>
      <c r="M305" s="212" t="s">
        <v>604</v>
      </c>
    </row>
    <row r="306" spans="1:13" ht="63">
      <c r="A306" s="222" t="s">
        <v>650</v>
      </c>
      <c r="B306" s="210" t="s">
        <v>919</v>
      </c>
      <c r="C306" s="36"/>
      <c r="D306" s="36">
        <v>0.15216440677966103</v>
      </c>
      <c r="E306" s="36">
        <v>0</v>
      </c>
      <c r="F306" s="213">
        <v>0</v>
      </c>
      <c r="G306" s="213">
        <v>0</v>
      </c>
      <c r="H306" s="213"/>
      <c r="I306" s="213">
        <v>0.15216440677966103</v>
      </c>
      <c r="J306" s="213">
        <v>100</v>
      </c>
      <c r="K306" s="211"/>
      <c r="L306" s="211"/>
      <c r="M306" s="212" t="s">
        <v>604</v>
      </c>
    </row>
    <row r="307" spans="1:13" ht="63">
      <c r="A307" s="222" t="s">
        <v>650</v>
      </c>
      <c r="B307" s="210" t="s">
        <v>920</v>
      </c>
      <c r="C307" s="36"/>
      <c r="D307" s="36">
        <v>0.15216440677966103</v>
      </c>
      <c r="E307" s="36">
        <v>0.15117291</v>
      </c>
      <c r="F307" s="213">
        <v>0.15117291</v>
      </c>
      <c r="G307" s="213">
        <v>0.15117291</v>
      </c>
      <c r="H307" s="213"/>
      <c r="I307" s="213">
        <v>0.0009914967796610386</v>
      </c>
      <c r="J307" s="213">
        <v>0.6515957316462042</v>
      </c>
      <c r="K307" s="211"/>
      <c r="L307" s="211"/>
      <c r="M307" s="212" t="s">
        <v>604</v>
      </c>
    </row>
    <row r="308" spans="1:13" ht="47.25">
      <c r="A308" s="46" t="s">
        <v>650</v>
      </c>
      <c r="B308" s="210" t="s">
        <v>921</v>
      </c>
      <c r="C308" s="36"/>
      <c r="D308" s="36">
        <v>0</v>
      </c>
      <c r="E308" s="36">
        <v>0.14132703</v>
      </c>
      <c r="F308" s="213">
        <v>0.14132703</v>
      </c>
      <c r="G308" s="213">
        <v>0.14132703</v>
      </c>
      <c r="H308" s="213"/>
      <c r="I308" s="213">
        <v>-0.14132703</v>
      </c>
      <c r="J308" s="213">
        <v>0</v>
      </c>
      <c r="K308" s="211"/>
      <c r="L308" s="211"/>
      <c r="M308" s="212" t="s">
        <v>599</v>
      </c>
    </row>
    <row r="309" spans="1:13" ht="15.75">
      <c r="A309" s="46"/>
      <c r="B309" s="3" t="s">
        <v>610</v>
      </c>
      <c r="C309" s="33"/>
      <c r="D309" s="33">
        <v>0.9129864406779662</v>
      </c>
      <c r="E309" s="33">
        <v>0.8132426799999999</v>
      </c>
      <c r="F309" s="5">
        <v>0.8132426799999999</v>
      </c>
      <c r="G309" s="5">
        <v>0.8132426799999999</v>
      </c>
      <c r="H309" s="5"/>
      <c r="I309" s="5"/>
      <c r="J309" s="5"/>
      <c r="K309" s="3"/>
      <c r="L309" s="3"/>
      <c r="M309" s="208"/>
    </row>
    <row r="310" spans="1:13" ht="15.75">
      <c r="A310" s="46"/>
      <c r="B310" s="6" t="s">
        <v>512</v>
      </c>
      <c r="C310" s="36"/>
      <c r="D310" s="36"/>
      <c r="E310" s="36"/>
      <c r="F310" s="213"/>
      <c r="G310" s="213"/>
      <c r="H310" s="213"/>
      <c r="I310" s="213"/>
      <c r="J310" s="213"/>
      <c r="K310" s="211"/>
      <c r="L310" s="211"/>
      <c r="M310" s="212"/>
    </row>
    <row r="311" spans="1:13" ht="63">
      <c r="A311" s="222" t="s">
        <v>650</v>
      </c>
      <c r="B311" s="210" t="s">
        <v>922</v>
      </c>
      <c r="C311" s="36"/>
      <c r="D311" s="36">
        <v>0.15216440677966103</v>
      </c>
      <c r="E311" s="36">
        <v>0</v>
      </c>
      <c r="F311" s="213">
        <v>0</v>
      </c>
      <c r="G311" s="213">
        <v>0</v>
      </c>
      <c r="H311" s="213"/>
      <c r="I311" s="213">
        <v>0.15216440677966103</v>
      </c>
      <c r="J311" s="213">
        <v>100</v>
      </c>
      <c r="K311" s="211"/>
      <c r="L311" s="211"/>
      <c r="M311" s="212" t="s">
        <v>604</v>
      </c>
    </row>
    <row r="312" spans="1:13" ht="78.75">
      <c r="A312" s="222" t="s">
        <v>650</v>
      </c>
      <c r="B312" s="210" t="s">
        <v>923</v>
      </c>
      <c r="C312" s="36"/>
      <c r="D312" s="36">
        <v>0</v>
      </c>
      <c r="E312" s="36">
        <v>0.236808</v>
      </c>
      <c r="F312" s="36">
        <v>0.236808</v>
      </c>
      <c r="G312" s="36">
        <v>0.236808</v>
      </c>
      <c r="H312" s="213"/>
      <c r="I312" s="213">
        <v>-0.236808</v>
      </c>
      <c r="J312" s="213">
        <v>0</v>
      </c>
      <c r="K312" s="211"/>
      <c r="L312" s="211"/>
      <c r="M312" s="212" t="s">
        <v>599</v>
      </c>
    </row>
    <row r="313" spans="1:13" ht="15.75">
      <c r="A313" s="222"/>
      <c r="B313" s="3" t="s">
        <v>612</v>
      </c>
      <c r="C313" s="36"/>
      <c r="D313" s="33">
        <v>0.15216440677966103</v>
      </c>
      <c r="E313" s="33">
        <v>0.236808</v>
      </c>
      <c r="F313" s="33">
        <v>0.236808</v>
      </c>
      <c r="G313" s="33">
        <v>0.236808</v>
      </c>
      <c r="H313" s="213"/>
      <c r="I313" s="213"/>
      <c r="J313" s="213"/>
      <c r="K313" s="211"/>
      <c r="L313" s="211"/>
      <c r="M313" s="212"/>
    </row>
    <row r="314" spans="1:13" ht="18.75">
      <c r="A314" s="37" t="s">
        <v>650</v>
      </c>
      <c r="B314" s="47" t="s">
        <v>619</v>
      </c>
      <c r="C314" s="33"/>
      <c r="D314" s="33">
        <v>1.0651508474576272</v>
      </c>
      <c r="E314" s="33">
        <v>1.0500506799999998</v>
      </c>
      <c r="F314" s="44">
        <v>1.0500506799999998</v>
      </c>
      <c r="G314" s="44">
        <v>1.0500506799999998</v>
      </c>
      <c r="H314" s="213"/>
      <c r="I314" s="213"/>
      <c r="J314" s="213"/>
      <c r="K314" s="211"/>
      <c r="L314" s="211"/>
      <c r="M314" s="212"/>
    </row>
    <row r="315" spans="1:13" ht="18.75">
      <c r="A315" s="265" t="s">
        <v>650</v>
      </c>
      <c r="B315" s="266" t="s">
        <v>547</v>
      </c>
      <c r="C315" s="44"/>
      <c r="D315" s="44">
        <v>1.8259728813559324</v>
      </c>
      <c r="E315" s="44">
        <v>1.9803748899999998</v>
      </c>
      <c r="F315" s="5">
        <v>1.9803748899999998</v>
      </c>
      <c r="G315" s="5">
        <v>1.9803748899999998</v>
      </c>
      <c r="H315" s="213"/>
      <c r="I315" s="213"/>
      <c r="J315" s="213"/>
      <c r="K315" s="211"/>
      <c r="L315" s="211"/>
      <c r="M315" s="212"/>
    </row>
    <row r="316" spans="1:13" ht="63">
      <c r="A316" s="265" t="s">
        <v>651</v>
      </c>
      <c r="B316" s="6" t="s">
        <v>548</v>
      </c>
      <c r="C316" s="33"/>
      <c r="D316" s="33">
        <v>3.699997</v>
      </c>
      <c r="E316" s="33">
        <v>5.79774224</v>
      </c>
      <c r="F316" s="33">
        <v>5.79774224</v>
      </c>
      <c r="G316" s="33">
        <v>5.79774224</v>
      </c>
      <c r="H316" s="5"/>
      <c r="I316" s="5"/>
      <c r="J316" s="5"/>
      <c r="K316" s="211"/>
      <c r="L316" s="211"/>
      <c r="M316" s="212" t="s">
        <v>604</v>
      </c>
    </row>
    <row r="317" spans="1:13" ht="18.75">
      <c r="A317" s="37" t="s">
        <v>653</v>
      </c>
      <c r="B317" s="22" t="s">
        <v>654</v>
      </c>
      <c r="C317" s="36"/>
      <c r="D317" s="36"/>
      <c r="E317" s="36"/>
      <c r="F317" s="7"/>
      <c r="G317" s="7"/>
      <c r="H317" s="7"/>
      <c r="I317" s="213"/>
      <c r="J317" s="213"/>
      <c r="K317" s="3"/>
      <c r="L317" s="3"/>
      <c r="M317" s="208"/>
    </row>
    <row r="318" spans="1:13" ht="37.5">
      <c r="A318" s="39" t="s">
        <v>655</v>
      </c>
      <c r="B318" s="22" t="s">
        <v>629</v>
      </c>
      <c r="C318" s="36"/>
      <c r="D318" s="36"/>
      <c r="E318" s="36"/>
      <c r="F318" s="7"/>
      <c r="G318" s="7"/>
      <c r="H318" s="7"/>
      <c r="I318" s="213"/>
      <c r="J318" s="213"/>
      <c r="K318" s="4"/>
      <c r="L318" s="4"/>
      <c r="M318" s="34"/>
    </row>
    <row r="319" spans="1:13" ht="112.5">
      <c r="A319" s="39" t="s">
        <v>620</v>
      </c>
      <c r="B319" s="12" t="s">
        <v>210</v>
      </c>
      <c r="C319" s="36"/>
      <c r="D319" s="36"/>
      <c r="E319" s="36"/>
      <c r="F319" s="33"/>
      <c r="G319" s="33"/>
      <c r="H319" s="7"/>
      <c r="I319" s="213"/>
      <c r="J319" s="213"/>
      <c r="K319" s="4"/>
      <c r="L319" s="4"/>
      <c r="M319" s="34"/>
    </row>
    <row r="320" spans="1:13" ht="18.75">
      <c r="A320" s="48" t="s">
        <v>620</v>
      </c>
      <c r="B320" s="207" t="s">
        <v>546</v>
      </c>
      <c r="C320" s="36"/>
      <c r="D320" s="36"/>
      <c r="E320" s="36"/>
      <c r="F320" s="33"/>
      <c r="G320" s="33"/>
      <c r="H320" s="7"/>
      <c r="I320" s="213"/>
      <c r="J320" s="213"/>
      <c r="K320" s="4"/>
      <c r="L320" s="4"/>
      <c r="M320" s="34"/>
    </row>
    <row r="321" spans="1:13" ht="78.75">
      <c r="A321" s="48"/>
      <c r="B321" s="6" t="s">
        <v>550</v>
      </c>
      <c r="C321" s="33"/>
      <c r="D321" s="33">
        <v>5.2704</v>
      </c>
      <c r="E321" s="33">
        <v>0</v>
      </c>
      <c r="F321" s="5">
        <v>0</v>
      </c>
      <c r="G321" s="5">
        <v>0</v>
      </c>
      <c r="H321" s="213"/>
      <c r="I321" s="213"/>
      <c r="J321" s="213"/>
      <c r="K321" s="211"/>
      <c r="L321" s="211"/>
      <c r="M321" s="34"/>
    </row>
    <row r="322" spans="1:13" ht="15.75">
      <c r="A322" s="224" t="s">
        <v>620</v>
      </c>
      <c r="B322" s="211" t="s">
        <v>551</v>
      </c>
      <c r="C322" s="36"/>
      <c r="D322" s="36">
        <v>3.7704000000000004</v>
      </c>
      <c r="E322" s="36">
        <v>0</v>
      </c>
      <c r="F322" s="213">
        <v>0</v>
      </c>
      <c r="G322" s="213">
        <v>0</v>
      </c>
      <c r="H322" s="213"/>
      <c r="I322" s="213">
        <v>3.7704000000000004</v>
      </c>
      <c r="J322" s="213">
        <v>100</v>
      </c>
      <c r="K322" s="211"/>
      <c r="L322" s="211"/>
      <c r="M322" s="212"/>
    </row>
    <row r="323" spans="1:13" ht="15.75">
      <c r="A323" s="224" t="s">
        <v>620</v>
      </c>
      <c r="B323" s="211" t="s">
        <v>552</v>
      </c>
      <c r="C323" s="36"/>
      <c r="D323" s="36">
        <v>1.5</v>
      </c>
      <c r="E323" s="36">
        <v>0</v>
      </c>
      <c r="F323" s="33">
        <v>0</v>
      </c>
      <c r="G323" s="33">
        <v>0</v>
      </c>
      <c r="H323" s="213"/>
      <c r="I323" s="213">
        <v>1.5</v>
      </c>
      <c r="J323" s="213">
        <v>100</v>
      </c>
      <c r="K323" s="211"/>
      <c r="L323" s="211"/>
      <c r="M323" s="212"/>
    </row>
    <row r="324" spans="1:13" ht="78.75">
      <c r="A324" s="48" t="s">
        <v>620</v>
      </c>
      <c r="B324" s="6" t="s">
        <v>553</v>
      </c>
      <c r="C324" s="33"/>
      <c r="D324" s="33">
        <v>4.521100000000001</v>
      </c>
      <c r="E324" s="33">
        <v>5.47484137</v>
      </c>
      <c r="F324" s="5">
        <v>5.474841369999999</v>
      </c>
      <c r="G324" s="5">
        <v>5.474841369999999</v>
      </c>
      <c r="H324" s="213"/>
      <c r="I324" s="213"/>
      <c r="J324" s="213"/>
      <c r="K324" s="211"/>
      <c r="L324" s="211"/>
      <c r="M324" s="212"/>
    </row>
    <row r="325" spans="1:13" ht="15.75">
      <c r="A325" s="224" t="s">
        <v>620</v>
      </c>
      <c r="B325" s="211" t="s">
        <v>551</v>
      </c>
      <c r="C325" s="36"/>
      <c r="D325" s="36">
        <v>3.821</v>
      </c>
      <c r="E325" s="36">
        <v>4.20676802</v>
      </c>
      <c r="F325" s="213">
        <v>4.206768019999999</v>
      </c>
      <c r="G325" s="213">
        <v>4.206768019999999</v>
      </c>
      <c r="H325" s="213"/>
      <c r="I325" s="213">
        <v>-0.38576802</v>
      </c>
      <c r="J325" s="213">
        <v>-10.095996336037686</v>
      </c>
      <c r="K325" s="211"/>
      <c r="L325" s="211"/>
      <c r="M325" s="212" t="s">
        <v>598</v>
      </c>
    </row>
    <row r="326" spans="1:13" ht="31.5">
      <c r="A326" s="224" t="s">
        <v>620</v>
      </c>
      <c r="B326" s="211" t="s">
        <v>552</v>
      </c>
      <c r="C326" s="36"/>
      <c r="D326" s="36">
        <v>0.7001000000000001</v>
      </c>
      <c r="E326" s="36">
        <v>1.2680733499999999</v>
      </c>
      <c r="F326" s="36">
        <v>1.2680733499999999</v>
      </c>
      <c r="G326" s="36">
        <v>1.2680733499999999</v>
      </c>
      <c r="H326" s="213"/>
      <c r="I326" s="213">
        <v>-0.5679733499999998</v>
      </c>
      <c r="J326" s="213">
        <v>-81.12746036280528</v>
      </c>
      <c r="K326" s="211"/>
      <c r="L326" s="211"/>
      <c r="M326" s="212" t="s">
        <v>604</v>
      </c>
    </row>
    <row r="327" spans="1:13" ht="94.5">
      <c r="A327" s="48" t="s">
        <v>620</v>
      </c>
      <c r="B327" s="6" t="s">
        <v>211</v>
      </c>
      <c r="C327" s="33"/>
      <c r="D327" s="33">
        <v>0.6831</v>
      </c>
      <c r="E327" s="33">
        <v>0.87299854</v>
      </c>
      <c r="F327" s="5">
        <v>0.87299854</v>
      </c>
      <c r="G327" s="5">
        <v>0.87299854</v>
      </c>
      <c r="H327" s="213"/>
      <c r="I327" s="213"/>
      <c r="J327" s="213"/>
      <c r="K327" s="211"/>
      <c r="L327" s="211"/>
      <c r="M327" s="212"/>
    </row>
    <row r="328" spans="1:13" ht="15.75">
      <c r="A328" s="224" t="s">
        <v>620</v>
      </c>
      <c r="B328" s="211" t="s">
        <v>554</v>
      </c>
      <c r="C328" s="36"/>
      <c r="D328" s="36">
        <v>0.083</v>
      </c>
      <c r="E328" s="36">
        <v>0.057782</v>
      </c>
      <c r="F328" s="213">
        <v>0.057782</v>
      </c>
      <c r="G328" s="213">
        <v>0.057782</v>
      </c>
      <c r="H328" s="213"/>
      <c r="I328" s="213">
        <v>0.025218000000000004</v>
      </c>
      <c r="J328" s="213">
        <v>30.383132530120488</v>
      </c>
      <c r="K328" s="211"/>
      <c r="L328" s="211"/>
      <c r="M328" s="212" t="s">
        <v>598</v>
      </c>
    </row>
    <row r="329" spans="1:13" ht="31.5">
      <c r="A329" s="224" t="s">
        <v>620</v>
      </c>
      <c r="B329" s="211" t="s">
        <v>555</v>
      </c>
      <c r="C329" s="36"/>
      <c r="D329" s="36">
        <v>0.6001000000000001</v>
      </c>
      <c r="E329" s="36">
        <v>0.81521654</v>
      </c>
      <c r="F329" s="36">
        <v>0.81521654</v>
      </c>
      <c r="G329" s="36">
        <v>0.81521654</v>
      </c>
      <c r="H329" s="213"/>
      <c r="I329" s="213">
        <v>-0.2151165399999999</v>
      </c>
      <c r="J329" s="213">
        <v>-35.84678220296615</v>
      </c>
      <c r="K329" s="211"/>
      <c r="L329" s="211"/>
      <c r="M329" s="212" t="s">
        <v>604</v>
      </c>
    </row>
    <row r="330" spans="1:13" ht="63">
      <c r="A330" s="48" t="s">
        <v>620</v>
      </c>
      <c r="B330" s="6" t="s">
        <v>212</v>
      </c>
      <c r="C330" s="33"/>
      <c r="D330" s="33">
        <v>0.081</v>
      </c>
      <c r="E330" s="33">
        <v>0</v>
      </c>
      <c r="F330" s="5">
        <v>0</v>
      </c>
      <c r="G330" s="5">
        <v>0</v>
      </c>
      <c r="H330" s="213"/>
      <c r="I330" s="213"/>
      <c r="J330" s="213"/>
      <c r="K330" s="211"/>
      <c r="L330" s="211"/>
      <c r="M330" s="34"/>
    </row>
    <row r="331" spans="1:13" ht="15.75">
      <c r="A331" s="224" t="s">
        <v>620</v>
      </c>
      <c r="B331" s="211" t="s">
        <v>555</v>
      </c>
      <c r="C331" s="36"/>
      <c r="D331" s="36">
        <v>0.081</v>
      </c>
      <c r="E331" s="36">
        <v>0</v>
      </c>
      <c r="F331" s="213">
        <v>0</v>
      </c>
      <c r="G331" s="213">
        <v>0</v>
      </c>
      <c r="H331" s="213"/>
      <c r="I331" s="213">
        <v>0.081</v>
      </c>
      <c r="J331" s="213">
        <v>100</v>
      </c>
      <c r="K331" s="211"/>
      <c r="L331" s="211"/>
      <c r="M331" s="212"/>
    </row>
    <row r="332" spans="1:13" ht="15.75">
      <c r="A332" s="224" t="s">
        <v>620</v>
      </c>
      <c r="B332" s="211" t="s">
        <v>514</v>
      </c>
      <c r="C332" s="36"/>
      <c r="D332" s="36"/>
      <c r="E332" s="36"/>
      <c r="F332" s="213"/>
      <c r="G332" s="213"/>
      <c r="H332" s="213"/>
      <c r="I332" s="213"/>
      <c r="J332" s="213"/>
      <c r="K332" s="211"/>
      <c r="L332" s="211"/>
      <c r="M332" s="212"/>
    </row>
    <row r="333" spans="1:13" ht="47.25">
      <c r="A333" s="224"/>
      <c r="B333" s="210" t="s">
        <v>924</v>
      </c>
      <c r="C333" s="36"/>
      <c r="D333" s="36">
        <v>0</v>
      </c>
      <c r="E333" s="36">
        <v>0.16173894</v>
      </c>
      <c r="F333" s="213">
        <v>0.16173894</v>
      </c>
      <c r="G333" s="213">
        <v>0.16173894</v>
      </c>
      <c r="H333" s="213"/>
      <c r="I333" s="213">
        <v>-0.16173894</v>
      </c>
      <c r="J333" s="213">
        <v>0</v>
      </c>
      <c r="K333" s="211"/>
      <c r="L333" s="211"/>
      <c r="M333" s="212" t="s">
        <v>599</v>
      </c>
    </row>
    <row r="334" spans="1:13" ht="31.5">
      <c r="A334" s="224"/>
      <c r="B334" s="210" t="s">
        <v>925</v>
      </c>
      <c r="C334" s="36"/>
      <c r="D334" s="36">
        <v>0</v>
      </c>
      <c r="E334" s="36">
        <v>1.14522143</v>
      </c>
      <c r="F334" s="213">
        <v>1.14522143</v>
      </c>
      <c r="G334" s="213">
        <v>1.14522143</v>
      </c>
      <c r="H334" s="213"/>
      <c r="I334" s="213">
        <v>-1.14522143</v>
      </c>
      <c r="J334" s="213">
        <v>0</v>
      </c>
      <c r="K334" s="211"/>
      <c r="L334" s="211"/>
      <c r="M334" s="212" t="s">
        <v>599</v>
      </c>
    </row>
    <row r="335" spans="1:13" ht="15.75">
      <c r="A335" s="224"/>
      <c r="B335" s="3" t="s">
        <v>614</v>
      </c>
      <c r="C335" s="36"/>
      <c r="D335" s="36">
        <v>0</v>
      </c>
      <c r="E335" s="36">
        <v>1.30696037</v>
      </c>
      <c r="F335" s="213">
        <v>1.30696037</v>
      </c>
      <c r="G335" s="213">
        <v>1.30696037</v>
      </c>
      <c r="H335" s="213"/>
      <c r="I335" s="213"/>
      <c r="J335" s="213"/>
      <c r="K335" s="211"/>
      <c r="L335" s="211"/>
      <c r="M335" s="212"/>
    </row>
    <row r="336" spans="1:13" ht="15.75">
      <c r="A336" s="224"/>
      <c r="B336" s="211" t="s">
        <v>512</v>
      </c>
      <c r="C336" s="36"/>
      <c r="D336" s="36"/>
      <c r="E336" s="36"/>
      <c r="F336" s="213"/>
      <c r="G336" s="213"/>
      <c r="H336" s="213"/>
      <c r="I336" s="213"/>
      <c r="J336" s="213"/>
      <c r="K336" s="211"/>
      <c r="L336" s="211"/>
      <c r="M336" s="212"/>
    </row>
    <row r="337" spans="1:13" ht="31.5">
      <c r="A337" s="224"/>
      <c r="B337" s="210" t="s">
        <v>926</v>
      </c>
      <c r="C337" s="36"/>
      <c r="D337" s="36">
        <v>0</v>
      </c>
      <c r="E337" s="36">
        <v>0.99942988</v>
      </c>
      <c r="F337" s="213">
        <v>0.99942988</v>
      </c>
      <c r="G337" s="213">
        <v>0.99942988</v>
      </c>
      <c r="H337" s="213"/>
      <c r="I337" s="213">
        <v>-0.99942988</v>
      </c>
      <c r="J337" s="213">
        <v>0</v>
      </c>
      <c r="K337" s="211"/>
      <c r="L337" s="211"/>
      <c r="M337" s="212" t="s">
        <v>599</v>
      </c>
    </row>
    <row r="338" spans="1:13" ht="15.75">
      <c r="A338" s="224"/>
      <c r="B338" s="211" t="s">
        <v>513</v>
      </c>
      <c r="C338" s="36"/>
      <c r="D338" s="36"/>
      <c r="E338" s="36"/>
      <c r="F338" s="213"/>
      <c r="G338" s="213"/>
      <c r="H338" s="213"/>
      <c r="I338" s="213"/>
      <c r="J338" s="213"/>
      <c r="K338" s="211"/>
      <c r="L338" s="211"/>
      <c r="M338" s="212"/>
    </row>
    <row r="339" spans="1:13" ht="47.25">
      <c r="A339" s="224"/>
      <c r="B339" s="210" t="s">
        <v>927</v>
      </c>
      <c r="C339" s="36"/>
      <c r="D339" s="36">
        <v>0</v>
      </c>
      <c r="E339" s="36">
        <v>0.33997098000000003</v>
      </c>
      <c r="F339" s="213">
        <v>0.33997098000000003</v>
      </c>
      <c r="G339" s="213">
        <v>0.33997098000000003</v>
      </c>
      <c r="H339" s="213"/>
      <c r="I339" s="213">
        <v>-0.33997098000000003</v>
      </c>
      <c r="J339" s="213">
        <v>0</v>
      </c>
      <c r="K339" s="211"/>
      <c r="L339" s="211"/>
      <c r="M339" s="212" t="s">
        <v>599</v>
      </c>
    </row>
    <row r="340" spans="1:13" ht="15.75">
      <c r="A340" s="49"/>
      <c r="B340" s="210"/>
      <c r="C340" s="36"/>
      <c r="D340" s="36"/>
      <c r="E340" s="36"/>
      <c r="F340" s="213"/>
      <c r="G340" s="213"/>
      <c r="H340" s="213"/>
      <c r="I340" s="213"/>
      <c r="J340" s="213"/>
      <c r="K340" s="4"/>
      <c r="L340" s="4"/>
      <c r="M340" s="34"/>
    </row>
    <row r="341" spans="1:13" ht="15.75">
      <c r="A341" s="49"/>
      <c r="B341" s="4"/>
      <c r="C341" s="36"/>
      <c r="D341" s="36"/>
      <c r="E341" s="36"/>
      <c r="F341" s="7"/>
      <c r="G341" s="7"/>
      <c r="H341" s="7"/>
      <c r="I341" s="213"/>
      <c r="J341" s="213"/>
      <c r="K341" s="4"/>
      <c r="L341" s="4"/>
      <c r="M341" s="34"/>
    </row>
    <row r="342" spans="1:13" ht="15.75">
      <c r="A342" s="48" t="s">
        <v>620</v>
      </c>
      <c r="B342" s="3" t="s">
        <v>556</v>
      </c>
      <c r="C342" s="33"/>
      <c r="D342" s="33">
        <v>7.5914</v>
      </c>
      <c r="E342" s="33">
        <v>6.85312925</v>
      </c>
      <c r="F342" s="33">
        <v>6.853129249999999</v>
      </c>
      <c r="G342" s="33">
        <v>6.853129249999999</v>
      </c>
      <c r="H342" s="213"/>
      <c r="I342" s="213"/>
      <c r="J342" s="213"/>
      <c r="K342" s="211"/>
      <c r="L342" s="211"/>
      <c r="M342" s="212"/>
    </row>
    <row r="343" spans="1:13" ht="15.75">
      <c r="A343" s="48" t="s">
        <v>620</v>
      </c>
      <c r="B343" s="3" t="s">
        <v>557</v>
      </c>
      <c r="C343" s="33"/>
      <c r="D343" s="33">
        <v>2.8812</v>
      </c>
      <c r="E343" s="33">
        <v>2.0832898899999996</v>
      </c>
      <c r="F343" s="33">
        <v>2.0832898899999996</v>
      </c>
      <c r="G343" s="33">
        <v>2.0832898899999996</v>
      </c>
      <c r="H343" s="213"/>
      <c r="I343" s="213"/>
      <c r="J343" s="213"/>
      <c r="K343" s="211"/>
      <c r="L343" s="211"/>
      <c r="M343" s="212"/>
    </row>
    <row r="344" spans="1:13" ht="15.75">
      <c r="A344" s="48" t="s">
        <v>620</v>
      </c>
      <c r="B344" s="3" t="s">
        <v>558</v>
      </c>
      <c r="C344" s="33"/>
      <c r="D344" s="33">
        <v>0.083</v>
      </c>
      <c r="E344" s="33">
        <v>0.057782</v>
      </c>
      <c r="F344" s="33">
        <v>0.057782</v>
      </c>
      <c r="G344" s="33">
        <v>0.057782</v>
      </c>
      <c r="H344" s="213"/>
      <c r="I344" s="213"/>
      <c r="J344" s="213"/>
      <c r="K344" s="211"/>
      <c r="L344" s="211"/>
      <c r="M344" s="212"/>
    </row>
    <row r="345" spans="1:13" ht="15.75">
      <c r="A345" s="49" t="s">
        <v>620</v>
      </c>
      <c r="B345" s="4"/>
      <c r="C345" s="36"/>
      <c r="D345" s="36"/>
      <c r="E345" s="36"/>
      <c r="F345" s="7"/>
      <c r="G345" s="7"/>
      <c r="H345" s="7"/>
      <c r="I345" s="213"/>
      <c r="J345" s="213"/>
      <c r="K345" s="4"/>
      <c r="L345" s="4"/>
      <c r="M345" s="34"/>
    </row>
    <row r="346" spans="1:13" ht="37.5">
      <c r="A346" s="201" t="s">
        <v>620</v>
      </c>
      <c r="B346" s="22" t="s">
        <v>684</v>
      </c>
      <c r="C346" s="44"/>
      <c r="D346" s="44">
        <v>10.5556</v>
      </c>
      <c r="E346" s="44">
        <v>8.99420114</v>
      </c>
      <c r="F346" s="44">
        <v>8.99420114</v>
      </c>
      <c r="G346" s="44">
        <v>8.99420114</v>
      </c>
      <c r="H346" s="213"/>
      <c r="I346" s="211"/>
      <c r="J346" s="213"/>
      <c r="K346" s="211"/>
      <c r="L346" s="211"/>
      <c r="M346" s="212"/>
    </row>
    <row r="347" spans="1:13" ht="47.25">
      <c r="A347" s="50" t="s">
        <v>549</v>
      </c>
      <c r="B347" s="51" t="s">
        <v>213</v>
      </c>
      <c r="C347" s="52"/>
      <c r="D347" s="267">
        <v>0</v>
      </c>
      <c r="E347" s="268">
        <v>78.45275499999995</v>
      </c>
      <c r="F347" s="268">
        <v>78.45275499999995</v>
      </c>
      <c r="G347" s="269">
        <v>0</v>
      </c>
      <c r="H347" s="211"/>
      <c r="I347" s="211"/>
      <c r="J347" s="213"/>
      <c r="K347" s="211"/>
      <c r="L347" s="211"/>
      <c r="M347" s="212"/>
    </row>
    <row r="348" spans="1:13" ht="31.5">
      <c r="A348" s="50" t="s">
        <v>214</v>
      </c>
      <c r="B348" s="51" t="s">
        <v>215</v>
      </c>
      <c r="C348" s="52"/>
      <c r="D348" s="231">
        <v>0</v>
      </c>
      <c r="E348" s="55">
        <v>2.4562410000000003</v>
      </c>
      <c r="F348" s="55">
        <v>2.4562410000000003</v>
      </c>
      <c r="G348" s="4"/>
      <c r="H348" s="4"/>
      <c r="I348" s="211"/>
      <c r="J348" s="213"/>
      <c r="K348" s="4"/>
      <c r="L348" s="4"/>
      <c r="M348" s="34"/>
    </row>
    <row r="349" spans="1:13" ht="15.75">
      <c r="A349" s="50"/>
      <c r="B349" s="53" t="s">
        <v>216</v>
      </c>
      <c r="C349" s="53"/>
      <c r="D349" s="40">
        <v>0</v>
      </c>
      <c r="E349" s="55">
        <v>0.122005</v>
      </c>
      <c r="F349" s="55">
        <v>0.122005</v>
      </c>
      <c r="G349" s="4"/>
      <c r="H349" s="4"/>
      <c r="I349" s="211"/>
      <c r="J349" s="213"/>
      <c r="K349" s="4"/>
      <c r="L349" s="4"/>
      <c r="M349" s="40" t="s">
        <v>217</v>
      </c>
    </row>
    <row r="350" spans="1:13" ht="31.5">
      <c r="A350" s="50"/>
      <c r="B350" s="53" t="s">
        <v>218</v>
      </c>
      <c r="C350" s="53"/>
      <c r="D350" s="40">
        <v>0</v>
      </c>
      <c r="E350" s="55">
        <v>0.201209</v>
      </c>
      <c r="F350" s="55">
        <v>0.201209</v>
      </c>
      <c r="G350" s="4"/>
      <c r="H350" s="4"/>
      <c r="I350" s="211"/>
      <c r="J350" s="213"/>
      <c r="K350" s="4"/>
      <c r="L350" s="4"/>
      <c r="M350" s="40" t="s">
        <v>217</v>
      </c>
    </row>
    <row r="351" spans="1:13" ht="15.75">
      <c r="A351" s="50"/>
      <c r="B351" s="54" t="s">
        <v>219</v>
      </c>
      <c r="C351" s="53"/>
      <c r="D351" s="40">
        <v>0</v>
      </c>
      <c r="E351" s="55">
        <v>0.167777</v>
      </c>
      <c r="F351" s="55">
        <v>0.167777</v>
      </c>
      <c r="G351" s="4"/>
      <c r="H351" s="4"/>
      <c r="I351" s="211"/>
      <c r="J351" s="213"/>
      <c r="K351" s="4"/>
      <c r="L351" s="4"/>
      <c r="M351" s="40" t="s">
        <v>217</v>
      </c>
    </row>
    <row r="352" spans="1:13" ht="15.75">
      <c r="A352" s="50"/>
      <c r="B352" s="53" t="s">
        <v>685</v>
      </c>
      <c r="C352" s="52"/>
      <c r="D352" s="230">
        <v>0</v>
      </c>
      <c r="E352" s="55">
        <v>0.076432</v>
      </c>
      <c r="F352" s="55">
        <v>0.076432</v>
      </c>
      <c r="G352" s="4"/>
      <c r="H352" s="4"/>
      <c r="I352" s="211"/>
      <c r="J352" s="213"/>
      <c r="K352" s="4"/>
      <c r="L352" s="4"/>
      <c r="M352" s="34" t="s">
        <v>217</v>
      </c>
    </row>
    <row r="353" spans="1:13" ht="31.5">
      <c r="A353" s="50"/>
      <c r="B353" s="53" t="s">
        <v>96</v>
      </c>
      <c r="C353" s="52"/>
      <c r="D353" s="230">
        <v>0</v>
      </c>
      <c r="E353" s="55">
        <v>0.157977</v>
      </c>
      <c r="F353" s="55">
        <v>0.157977</v>
      </c>
      <c r="G353" s="4"/>
      <c r="H353" s="4"/>
      <c r="I353" s="211"/>
      <c r="J353" s="213"/>
      <c r="K353" s="4"/>
      <c r="L353" s="4"/>
      <c r="M353" s="40" t="s">
        <v>224</v>
      </c>
    </row>
    <row r="354" spans="1:13" ht="31.5">
      <c r="A354" s="50"/>
      <c r="B354" s="53" t="s">
        <v>98</v>
      </c>
      <c r="C354" s="52"/>
      <c r="D354" s="40">
        <v>0</v>
      </c>
      <c r="E354" s="55">
        <v>0.802327</v>
      </c>
      <c r="F354" s="55">
        <v>0.802327</v>
      </c>
      <c r="G354" s="4"/>
      <c r="H354" s="4"/>
      <c r="I354" s="211"/>
      <c r="J354" s="213"/>
      <c r="K354" s="4"/>
      <c r="L354" s="4"/>
      <c r="M354" s="40" t="s">
        <v>224</v>
      </c>
    </row>
    <row r="355" spans="1:13" ht="31.5">
      <c r="A355" s="50"/>
      <c r="B355" s="53" t="s">
        <v>118</v>
      </c>
      <c r="C355" s="52"/>
      <c r="D355" s="40">
        <v>0</v>
      </c>
      <c r="E355" s="55">
        <v>0.065396</v>
      </c>
      <c r="F355" s="55">
        <v>0.065396</v>
      </c>
      <c r="G355" s="4"/>
      <c r="H355" s="4"/>
      <c r="I355" s="211"/>
      <c r="J355" s="213"/>
      <c r="K355" s="4"/>
      <c r="L355" s="4"/>
      <c r="M355" s="40" t="s">
        <v>224</v>
      </c>
    </row>
    <row r="356" spans="1:13" ht="15.75">
      <c r="A356" s="50"/>
      <c r="B356" s="53" t="s">
        <v>121</v>
      </c>
      <c r="C356" s="52"/>
      <c r="D356" s="40">
        <v>0</v>
      </c>
      <c r="E356" s="55">
        <v>0.02947</v>
      </c>
      <c r="F356" s="55">
        <v>0.02947</v>
      </c>
      <c r="G356" s="4"/>
      <c r="H356" s="4"/>
      <c r="I356" s="211"/>
      <c r="J356" s="213"/>
      <c r="K356" s="4"/>
      <c r="L356" s="4"/>
      <c r="M356" s="40" t="s">
        <v>217</v>
      </c>
    </row>
    <row r="357" spans="1:13" ht="15.75">
      <c r="A357" s="50"/>
      <c r="B357" s="53" t="s">
        <v>122</v>
      </c>
      <c r="C357" s="52"/>
      <c r="D357" s="40">
        <v>0</v>
      </c>
      <c r="E357" s="55">
        <v>0.143005</v>
      </c>
      <c r="F357" s="55">
        <v>0.143005</v>
      </c>
      <c r="G357" s="4"/>
      <c r="H357" s="4"/>
      <c r="I357" s="211"/>
      <c r="J357" s="213"/>
      <c r="K357" s="4"/>
      <c r="L357" s="4"/>
      <c r="M357" s="34" t="s">
        <v>217</v>
      </c>
    </row>
    <row r="358" spans="1:13" ht="31.5">
      <c r="A358" s="50"/>
      <c r="B358" s="53" t="s">
        <v>135</v>
      </c>
      <c r="C358" s="52"/>
      <c r="D358" s="230">
        <v>0</v>
      </c>
      <c r="E358" s="55">
        <v>0.690643</v>
      </c>
      <c r="F358" s="55">
        <v>0.690643</v>
      </c>
      <c r="G358" s="4"/>
      <c r="H358" s="4"/>
      <c r="I358" s="211"/>
      <c r="J358" s="213"/>
      <c r="K358" s="4"/>
      <c r="L358" s="4"/>
      <c r="M358" s="40" t="s">
        <v>224</v>
      </c>
    </row>
    <row r="359" spans="1:13" ht="31.5">
      <c r="A359" s="50" t="s">
        <v>220</v>
      </c>
      <c r="B359" s="51" t="s">
        <v>221</v>
      </c>
      <c r="C359" s="32"/>
      <c r="D359" s="32">
        <v>0</v>
      </c>
      <c r="E359" s="55">
        <v>75.99651399999995</v>
      </c>
      <c r="F359" s="55">
        <v>75.99651399999995</v>
      </c>
      <c r="G359" s="56"/>
      <c r="H359" s="4"/>
      <c r="I359" s="211"/>
      <c r="J359" s="213"/>
      <c r="K359" s="35"/>
      <c r="L359" s="35"/>
      <c r="M359" s="35"/>
    </row>
    <row r="360" spans="1:13" ht="31.5">
      <c r="A360" s="50" t="s">
        <v>222</v>
      </c>
      <c r="B360" s="51" t="s">
        <v>223</v>
      </c>
      <c r="C360" s="52"/>
      <c r="D360" s="231">
        <v>0</v>
      </c>
      <c r="E360" s="55">
        <v>0.051937</v>
      </c>
      <c r="F360" s="3">
        <v>0.051937</v>
      </c>
      <c r="G360" s="4"/>
      <c r="H360" s="4"/>
      <c r="I360" s="211"/>
      <c r="J360" s="213"/>
      <c r="K360" s="4"/>
      <c r="L360" s="4"/>
      <c r="M360" s="40" t="s">
        <v>224</v>
      </c>
    </row>
    <row r="361" spans="1:13" ht="18.75">
      <c r="A361" s="50"/>
      <c r="B361" s="40" t="s">
        <v>225</v>
      </c>
      <c r="C361" s="52"/>
      <c r="D361" s="231"/>
      <c r="E361" s="232"/>
      <c r="F361" s="3"/>
      <c r="G361" s="4"/>
      <c r="H361" s="4"/>
      <c r="I361" s="211"/>
      <c r="J361" s="213"/>
      <c r="K361" s="4"/>
      <c r="L361" s="4"/>
      <c r="M361" s="40"/>
    </row>
    <row r="362" spans="1:13" ht="18.75">
      <c r="A362" s="50"/>
      <c r="B362" s="40" t="s">
        <v>226</v>
      </c>
      <c r="C362" s="52"/>
      <c r="D362" s="231"/>
      <c r="E362" s="232"/>
      <c r="F362" s="3"/>
      <c r="G362" s="4"/>
      <c r="H362" s="4"/>
      <c r="I362" s="211"/>
      <c r="J362" s="213"/>
      <c r="K362" s="4"/>
      <c r="L362" s="4"/>
      <c r="M362" s="40"/>
    </row>
    <row r="363" spans="1:13" ht="18.75">
      <c r="A363" s="50"/>
      <c r="B363" s="40" t="s">
        <v>227</v>
      </c>
      <c r="C363" s="52"/>
      <c r="D363" s="231"/>
      <c r="E363" s="232"/>
      <c r="F363" s="3"/>
      <c r="G363" s="4"/>
      <c r="H363" s="4"/>
      <c r="I363" s="211"/>
      <c r="J363" s="213"/>
      <c r="K363" s="4"/>
      <c r="L363" s="4"/>
      <c r="M363" s="40"/>
    </row>
    <row r="364" spans="1:13" ht="18.75">
      <c r="A364" s="50"/>
      <c r="B364" s="40" t="s">
        <v>228</v>
      </c>
      <c r="C364" s="52"/>
      <c r="D364" s="231"/>
      <c r="E364" s="232"/>
      <c r="F364" s="3"/>
      <c r="G364" s="4"/>
      <c r="H364" s="4"/>
      <c r="I364" s="211"/>
      <c r="J364" s="213"/>
      <c r="K364" s="4"/>
      <c r="L364" s="4"/>
      <c r="M364" s="40"/>
    </row>
    <row r="365" spans="1:13" ht="31.5">
      <c r="A365" s="50" t="s">
        <v>229</v>
      </c>
      <c r="B365" s="51" t="s">
        <v>26</v>
      </c>
      <c r="C365" s="52"/>
      <c r="D365" s="231">
        <v>0</v>
      </c>
      <c r="E365" s="55">
        <v>6.486832</v>
      </c>
      <c r="F365" s="3">
        <v>6.486832</v>
      </c>
      <c r="G365" s="4"/>
      <c r="H365" s="4"/>
      <c r="I365" s="211"/>
      <c r="J365" s="213"/>
      <c r="K365" s="4"/>
      <c r="L365" s="4"/>
      <c r="M365" s="40" t="s">
        <v>224</v>
      </c>
    </row>
    <row r="366" spans="1:13" ht="18.75">
      <c r="A366" s="50"/>
      <c r="B366" s="40" t="s">
        <v>225</v>
      </c>
      <c r="C366" s="52"/>
      <c r="D366" s="231"/>
      <c r="E366" s="57"/>
      <c r="F366" s="3"/>
      <c r="G366" s="4"/>
      <c r="H366" s="4"/>
      <c r="I366" s="211"/>
      <c r="J366" s="213"/>
      <c r="K366" s="4"/>
      <c r="L366" s="4"/>
      <c r="M366" s="40"/>
    </row>
    <row r="367" spans="1:13" ht="18.75">
      <c r="A367" s="50"/>
      <c r="B367" s="40" t="s">
        <v>226</v>
      </c>
      <c r="C367" s="52"/>
      <c r="D367" s="231"/>
      <c r="E367" s="57"/>
      <c r="F367" s="3"/>
      <c r="G367" s="4"/>
      <c r="H367" s="4"/>
      <c r="I367" s="211"/>
      <c r="J367" s="213"/>
      <c r="K367" s="4"/>
      <c r="L367" s="4"/>
      <c r="M367" s="40"/>
    </row>
    <row r="368" spans="1:13" ht="18.75">
      <c r="A368" s="50"/>
      <c r="B368" s="40" t="s">
        <v>227</v>
      </c>
      <c r="C368" s="52"/>
      <c r="D368" s="231"/>
      <c r="E368" s="57"/>
      <c r="F368" s="3"/>
      <c r="G368" s="4"/>
      <c r="H368" s="4"/>
      <c r="I368" s="211"/>
      <c r="J368" s="213"/>
      <c r="K368" s="4"/>
      <c r="L368" s="4"/>
      <c r="M368" s="40"/>
    </row>
    <row r="369" spans="1:13" ht="18.75">
      <c r="A369" s="50"/>
      <c r="B369" s="40" t="s">
        <v>228</v>
      </c>
      <c r="C369" s="52"/>
      <c r="D369" s="231"/>
      <c r="E369" s="57"/>
      <c r="F369" s="3"/>
      <c r="G369" s="4"/>
      <c r="H369" s="4"/>
      <c r="I369" s="211"/>
      <c r="J369" s="213"/>
      <c r="K369" s="4"/>
      <c r="L369" s="4"/>
      <c r="M369" s="40"/>
    </row>
    <row r="370" spans="1:13" ht="31.5">
      <c r="A370" s="50" t="s">
        <v>230</v>
      </c>
      <c r="B370" s="51" t="s">
        <v>27</v>
      </c>
      <c r="C370" s="52"/>
      <c r="D370" s="231">
        <v>0</v>
      </c>
      <c r="E370" s="55">
        <v>7.4080319999999995</v>
      </c>
      <c r="F370" s="58">
        <v>7.4080319999999995</v>
      </c>
      <c r="G370" s="4"/>
      <c r="H370" s="4"/>
      <c r="I370" s="211"/>
      <c r="J370" s="213"/>
      <c r="K370" s="4"/>
      <c r="L370" s="4"/>
      <c r="M370" s="40" t="s">
        <v>224</v>
      </c>
    </row>
    <row r="371" spans="1:13" ht="18.75">
      <c r="A371" s="50"/>
      <c r="B371" s="40" t="s">
        <v>225</v>
      </c>
      <c r="C371" s="52"/>
      <c r="D371" s="231"/>
      <c r="E371" s="57"/>
      <c r="F371" s="3"/>
      <c r="G371" s="4"/>
      <c r="H371" s="4"/>
      <c r="I371" s="211"/>
      <c r="J371" s="213"/>
      <c r="K371" s="4"/>
      <c r="L371" s="4"/>
      <c r="M371" s="40"/>
    </row>
    <row r="372" spans="1:13" ht="18.75">
      <c r="A372" s="50"/>
      <c r="B372" s="40" t="s">
        <v>226</v>
      </c>
      <c r="C372" s="52"/>
      <c r="D372" s="231"/>
      <c r="E372" s="57"/>
      <c r="F372" s="3"/>
      <c r="G372" s="4"/>
      <c r="H372" s="4"/>
      <c r="I372" s="211"/>
      <c r="J372" s="213"/>
      <c r="K372" s="4"/>
      <c r="L372" s="4"/>
      <c r="M372" s="40"/>
    </row>
    <row r="373" spans="1:13" ht="18.75">
      <c r="A373" s="50"/>
      <c r="B373" s="40" t="s">
        <v>227</v>
      </c>
      <c r="C373" s="52"/>
      <c r="D373" s="231"/>
      <c r="E373" s="57"/>
      <c r="F373" s="3"/>
      <c r="G373" s="4"/>
      <c r="H373" s="4"/>
      <c r="I373" s="211"/>
      <c r="J373" s="213"/>
      <c r="K373" s="4"/>
      <c r="L373" s="4"/>
      <c r="M373" s="40"/>
    </row>
    <row r="374" spans="1:13" ht="18.75">
      <c r="A374" s="50"/>
      <c r="B374" s="40" t="s">
        <v>228</v>
      </c>
      <c r="C374" s="52"/>
      <c r="D374" s="231"/>
      <c r="E374" s="57"/>
      <c r="F374" s="3"/>
      <c r="G374" s="4"/>
      <c r="H374" s="4"/>
      <c r="I374" s="211"/>
      <c r="J374" s="213"/>
      <c r="K374" s="4"/>
      <c r="L374" s="4"/>
      <c r="M374" s="40"/>
    </row>
    <row r="375" spans="1:13" ht="15.75">
      <c r="A375" s="50" t="s">
        <v>231</v>
      </c>
      <c r="B375" s="51" t="s">
        <v>232</v>
      </c>
      <c r="C375" s="52"/>
      <c r="D375" s="231">
        <v>0</v>
      </c>
      <c r="E375" s="45">
        <v>0.798926</v>
      </c>
      <c r="F375" s="58">
        <v>0.798926</v>
      </c>
      <c r="G375" s="4"/>
      <c r="H375" s="4"/>
      <c r="I375" s="211"/>
      <c r="J375" s="213"/>
      <c r="K375" s="4"/>
      <c r="L375" s="4"/>
      <c r="M375" s="40" t="s">
        <v>217</v>
      </c>
    </row>
    <row r="376" spans="1:13" ht="18.75">
      <c r="A376" s="50"/>
      <c r="B376" s="53" t="s">
        <v>225</v>
      </c>
      <c r="C376" s="52"/>
      <c r="D376" s="52"/>
      <c r="E376" s="57"/>
      <c r="F376" s="3"/>
      <c r="G376" s="4"/>
      <c r="H376" s="4"/>
      <c r="I376" s="211"/>
      <c r="J376" s="213"/>
      <c r="K376" s="4"/>
      <c r="L376" s="4"/>
      <c r="M376" s="40"/>
    </row>
    <row r="377" spans="1:13" ht="18.75">
      <c r="A377" s="50"/>
      <c r="B377" s="40" t="s">
        <v>226</v>
      </c>
      <c r="C377" s="52"/>
      <c r="D377" s="52"/>
      <c r="E377" s="57"/>
      <c r="F377" s="3"/>
      <c r="G377" s="4"/>
      <c r="H377" s="4"/>
      <c r="I377" s="211"/>
      <c r="J377" s="213"/>
      <c r="K377" s="4"/>
      <c r="L377" s="4"/>
      <c r="M377" s="40"/>
    </row>
    <row r="378" spans="1:13" ht="18.75">
      <c r="A378" s="50"/>
      <c r="B378" s="40" t="s">
        <v>227</v>
      </c>
      <c r="C378" s="52"/>
      <c r="D378" s="52"/>
      <c r="E378" s="57"/>
      <c r="F378" s="3"/>
      <c r="G378" s="4"/>
      <c r="H378" s="4"/>
      <c r="I378" s="211"/>
      <c r="J378" s="213"/>
      <c r="K378" s="4"/>
      <c r="L378" s="4"/>
      <c r="M378" s="40"/>
    </row>
    <row r="379" spans="1:13" ht="18.75">
      <c r="A379" s="50"/>
      <c r="B379" s="40" t="s">
        <v>228</v>
      </c>
      <c r="C379" s="52"/>
      <c r="D379" s="52"/>
      <c r="E379" s="57"/>
      <c r="F379" s="3"/>
      <c r="G379" s="4"/>
      <c r="H379" s="4"/>
      <c r="I379" s="211"/>
      <c r="J379" s="213"/>
      <c r="K379" s="4"/>
      <c r="L379" s="4"/>
      <c r="M379" s="40"/>
    </row>
    <row r="380" spans="1:13" ht="31.5">
      <c r="A380" s="50" t="s">
        <v>233</v>
      </c>
      <c r="B380" s="51" t="s">
        <v>234</v>
      </c>
      <c r="C380" s="40"/>
      <c r="D380" s="32">
        <v>0</v>
      </c>
      <c r="E380" s="55">
        <v>4.443003</v>
      </c>
      <c r="F380" s="58">
        <v>4.443003</v>
      </c>
      <c r="G380" s="4"/>
      <c r="H380" s="4"/>
      <c r="I380" s="211"/>
      <c r="J380" s="213"/>
      <c r="K380" s="4"/>
      <c r="L380" s="4"/>
      <c r="M380" s="40" t="s">
        <v>224</v>
      </c>
    </row>
    <row r="381" spans="1:13" ht="15.75">
      <c r="A381" s="50"/>
      <c r="B381" s="53" t="s">
        <v>225</v>
      </c>
      <c r="C381" s="40"/>
      <c r="D381" s="40"/>
      <c r="E381" s="40"/>
      <c r="F381" s="3"/>
      <c r="G381" s="4"/>
      <c r="H381" s="4"/>
      <c r="I381" s="211"/>
      <c r="J381" s="213"/>
      <c r="K381" s="4"/>
      <c r="L381" s="4"/>
      <c r="M381" s="40"/>
    </row>
    <row r="382" spans="1:13" ht="15.75">
      <c r="A382" s="50"/>
      <c r="B382" s="40" t="s">
        <v>226</v>
      </c>
      <c r="C382" s="40"/>
      <c r="D382" s="40"/>
      <c r="E382" s="40"/>
      <c r="F382" s="3"/>
      <c r="G382" s="4"/>
      <c r="H382" s="4"/>
      <c r="I382" s="211"/>
      <c r="J382" s="213"/>
      <c r="K382" s="4"/>
      <c r="L382" s="4"/>
      <c r="M382" s="40"/>
    </row>
    <row r="383" spans="1:13" ht="15.75">
      <c r="A383" s="50"/>
      <c r="B383" s="40" t="s">
        <v>227</v>
      </c>
      <c r="C383" s="40"/>
      <c r="D383" s="40"/>
      <c r="E383" s="40"/>
      <c r="F383" s="3"/>
      <c r="G383" s="4"/>
      <c r="H383" s="4"/>
      <c r="I383" s="211"/>
      <c r="J383" s="213"/>
      <c r="K383" s="4"/>
      <c r="L383" s="4"/>
      <c r="M383" s="40"/>
    </row>
    <row r="384" spans="1:13" ht="15.75">
      <c r="A384" s="50"/>
      <c r="B384" s="40" t="s">
        <v>228</v>
      </c>
      <c r="C384" s="40"/>
      <c r="D384" s="40"/>
      <c r="E384" s="40"/>
      <c r="F384" s="3"/>
      <c r="G384" s="4"/>
      <c r="H384" s="4"/>
      <c r="I384" s="211"/>
      <c r="J384" s="213"/>
      <c r="K384" s="4"/>
      <c r="L384" s="4"/>
      <c r="M384" s="40"/>
    </row>
    <row r="385" spans="1:13" ht="31.5">
      <c r="A385" s="50" t="s">
        <v>235</v>
      </c>
      <c r="B385" s="51" t="s">
        <v>686</v>
      </c>
      <c r="C385" s="40"/>
      <c r="D385" s="32">
        <v>0</v>
      </c>
      <c r="E385" s="55">
        <v>4.4121</v>
      </c>
      <c r="F385" s="58">
        <v>4.4121</v>
      </c>
      <c r="G385" s="4"/>
      <c r="H385" s="4"/>
      <c r="I385" s="211"/>
      <c r="J385" s="213"/>
      <c r="K385" s="4"/>
      <c r="L385" s="4"/>
      <c r="M385" s="40" t="s">
        <v>224</v>
      </c>
    </row>
    <row r="386" spans="1:13" ht="15.75">
      <c r="A386" s="50"/>
      <c r="B386" s="53" t="s">
        <v>225</v>
      </c>
      <c r="C386" s="40"/>
      <c r="D386" s="40"/>
      <c r="E386" s="40"/>
      <c r="F386" s="3"/>
      <c r="G386" s="4"/>
      <c r="H386" s="4"/>
      <c r="I386" s="211"/>
      <c r="J386" s="213"/>
      <c r="K386" s="4"/>
      <c r="L386" s="4"/>
      <c r="M386" s="40"/>
    </row>
    <row r="387" spans="1:13" ht="15.75">
      <c r="A387" s="50"/>
      <c r="B387" s="40" t="s">
        <v>226</v>
      </c>
      <c r="C387" s="40"/>
      <c r="D387" s="40"/>
      <c r="E387" s="40"/>
      <c r="F387" s="3"/>
      <c r="G387" s="4"/>
      <c r="H387" s="4"/>
      <c r="I387" s="211"/>
      <c r="J387" s="213"/>
      <c r="K387" s="4"/>
      <c r="L387" s="4"/>
      <c r="M387" s="40"/>
    </row>
    <row r="388" spans="1:13" ht="15.75">
      <c r="A388" s="50"/>
      <c r="B388" s="40" t="s">
        <v>227</v>
      </c>
      <c r="C388" s="40"/>
      <c r="D388" s="40"/>
      <c r="E388" s="40"/>
      <c r="F388" s="3"/>
      <c r="G388" s="4"/>
      <c r="H388" s="4"/>
      <c r="I388" s="211"/>
      <c r="J388" s="213"/>
      <c r="K388" s="4"/>
      <c r="L388" s="4"/>
      <c r="M388" s="40"/>
    </row>
    <row r="389" spans="1:13" ht="15.75">
      <c r="A389" s="50"/>
      <c r="B389" s="40" t="s">
        <v>228</v>
      </c>
      <c r="C389" s="40"/>
      <c r="D389" s="40"/>
      <c r="E389" s="40"/>
      <c r="F389" s="3"/>
      <c r="G389" s="4"/>
      <c r="H389" s="4"/>
      <c r="I389" s="211"/>
      <c r="J389" s="213"/>
      <c r="K389" s="4"/>
      <c r="L389" s="4"/>
      <c r="M389" s="40"/>
    </row>
    <row r="390" spans="1:13" ht="31.5">
      <c r="A390" s="50" t="s">
        <v>236</v>
      </c>
      <c r="B390" s="51" t="s">
        <v>687</v>
      </c>
      <c r="C390" s="40"/>
      <c r="D390" s="32">
        <v>0</v>
      </c>
      <c r="E390" s="55">
        <v>4.911313</v>
      </c>
      <c r="F390" s="58">
        <v>4.911313</v>
      </c>
      <c r="G390" s="4"/>
      <c r="H390" s="4"/>
      <c r="I390" s="211"/>
      <c r="J390" s="213"/>
      <c r="K390" s="4"/>
      <c r="L390" s="4"/>
      <c r="M390" s="40" t="s">
        <v>224</v>
      </c>
    </row>
    <row r="391" spans="1:13" ht="15.75">
      <c r="A391" s="50"/>
      <c r="B391" s="53" t="s">
        <v>225</v>
      </c>
      <c r="C391" s="40"/>
      <c r="D391" s="40"/>
      <c r="E391" s="40"/>
      <c r="F391" s="3"/>
      <c r="G391" s="4"/>
      <c r="H391" s="4"/>
      <c r="I391" s="211"/>
      <c r="J391" s="213"/>
      <c r="K391" s="4"/>
      <c r="L391" s="4"/>
      <c r="M391" s="40"/>
    </row>
    <row r="392" spans="1:13" ht="15.75">
      <c r="A392" s="50"/>
      <c r="B392" s="40" t="s">
        <v>226</v>
      </c>
      <c r="C392" s="40"/>
      <c r="D392" s="40"/>
      <c r="E392" s="40"/>
      <c r="F392" s="3"/>
      <c r="G392" s="4"/>
      <c r="H392" s="4"/>
      <c r="I392" s="211"/>
      <c r="J392" s="213"/>
      <c r="K392" s="4"/>
      <c r="L392" s="4"/>
      <c r="M392" s="40"/>
    </row>
    <row r="393" spans="1:13" ht="15.75">
      <c r="A393" s="50"/>
      <c r="B393" s="40" t="s">
        <v>227</v>
      </c>
      <c r="C393" s="40"/>
      <c r="D393" s="40"/>
      <c r="E393" s="40"/>
      <c r="F393" s="3"/>
      <c r="G393" s="4"/>
      <c r="H393" s="4"/>
      <c r="I393" s="211"/>
      <c r="J393" s="213"/>
      <c r="K393" s="4"/>
      <c r="L393" s="4"/>
      <c r="M393" s="40"/>
    </row>
    <row r="394" spans="1:13" ht="15.75">
      <c r="A394" s="50"/>
      <c r="B394" s="40" t="s">
        <v>228</v>
      </c>
      <c r="C394" s="40"/>
      <c r="D394" s="40"/>
      <c r="E394" s="40"/>
      <c r="F394" s="3"/>
      <c r="G394" s="4"/>
      <c r="H394" s="4"/>
      <c r="I394" s="211"/>
      <c r="J394" s="213"/>
      <c r="K394" s="4"/>
      <c r="L394" s="4"/>
      <c r="M394" s="40"/>
    </row>
    <row r="395" spans="1:13" ht="15.75">
      <c r="A395" s="50" t="s">
        <v>238</v>
      </c>
      <c r="B395" s="51" t="s">
        <v>494</v>
      </c>
      <c r="C395" s="40"/>
      <c r="D395" s="32">
        <v>0</v>
      </c>
      <c r="E395" s="55">
        <v>0.535511</v>
      </c>
      <c r="F395" s="58">
        <v>0.535511</v>
      </c>
      <c r="G395" s="4"/>
      <c r="H395" s="4"/>
      <c r="I395" s="211"/>
      <c r="J395" s="213"/>
      <c r="K395" s="4"/>
      <c r="L395" s="4"/>
      <c r="M395" s="40" t="s">
        <v>217</v>
      </c>
    </row>
    <row r="396" spans="1:13" ht="15.75">
      <c r="A396" s="50"/>
      <c r="B396" s="53" t="s">
        <v>225</v>
      </c>
      <c r="C396" s="40"/>
      <c r="D396" s="40"/>
      <c r="E396" s="40"/>
      <c r="F396" s="3"/>
      <c r="G396" s="4"/>
      <c r="H396" s="4"/>
      <c r="I396" s="211"/>
      <c r="J396" s="213"/>
      <c r="K396" s="4"/>
      <c r="L396" s="4"/>
      <c r="M396" s="40"/>
    </row>
    <row r="397" spans="1:13" ht="15.75">
      <c r="A397" s="50"/>
      <c r="B397" s="40" t="s">
        <v>226</v>
      </c>
      <c r="C397" s="40"/>
      <c r="D397" s="40"/>
      <c r="E397" s="40"/>
      <c r="F397" s="3"/>
      <c r="G397" s="4"/>
      <c r="H397" s="4"/>
      <c r="I397" s="211"/>
      <c r="J397" s="213"/>
      <c r="K397" s="4"/>
      <c r="L397" s="4"/>
      <c r="M397" s="40"/>
    </row>
    <row r="398" spans="1:13" ht="15.75">
      <c r="A398" s="50"/>
      <c r="B398" s="40" t="s">
        <v>227</v>
      </c>
      <c r="C398" s="40"/>
      <c r="D398" s="40"/>
      <c r="E398" s="40"/>
      <c r="F398" s="3"/>
      <c r="G398" s="4"/>
      <c r="H398" s="4"/>
      <c r="I398" s="211"/>
      <c r="J398" s="213"/>
      <c r="K398" s="4"/>
      <c r="L398" s="4"/>
      <c r="M398" s="40"/>
    </row>
    <row r="399" spans="1:13" ht="15.75">
      <c r="A399" s="50"/>
      <c r="B399" s="40" t="s">
        <v>228</v>
      </c>
      <c r="C399" s="40"/>
      <c r="D399" s="40"/>
      <c r="E399" s="40"/>
      <c r="F399" s="3"/>
      <c r="G399" s="4"/>
      <c r="H399" s="4"/>
      <c r="I399" s="211"/>
      <c r="J399" s="213"/>
      <c r="K399" s="4"/>
      <c r="L399" s="4"/>
      <c r="M399" s="40"/>
    </row>
    <row r="400" spans="1:13" ht="31.5">
      <c r="A400" s="50" t="s">
        <v>240</v>
      </c>
      <c r="B400" s="51" t="s">
        <v>688</v>
      </c>
      <c r="C400" s="40"/>
      <c r="D400" s="32">
        <v>0</v>
      </c>
      <c r="E400" s="55">
        <v>9.679511</v>
      </c>
      <c r="F400" s="58">
        <v>9.679511</v>
      </c>
      <c r="G400" s="4"/>
      <c r="H400" s="4"/>
      <c r="I400" s="211"/>
      <c r="J400" s="213"/>
      <c r="K400" s="4"/>
      <c r="L400" s="4"/>
      <c r="M400" s="40" t="s">
        <v>224</v>
      </c>
    </row>
    <row r="401" spans="1:13" ht="15.75">
      <c r="A401" s="50"/>
      <c r="B401" s="53" t="s">
        <v>225</v>
      </c>
      <c r="C401" s="40"/>
      <c r="D401" s="40"/>
      <c r="E401" s="40"/>
      <c r="F401" s="3"/>
      <c r="G401" s="4"/>
      <c r="H401" s="4"/>
      <c r="I401" s="211"/>
      <c r="J401" s="213"/>
      <c r="K401" s="4"/>
      <c r="L401" s="4"/>
      <c r="M401" s="40"/>
    </row>
    <row r="402" spans="1:13" ht="15.75">
      <c r="A402" s="50"/>
      <c r="B402" s="40" t="s">
        <v>226</v>
      </c>
      <c r="C402" s="40"/>
      <c r="D402" s="40"/>
      <c r="E402" s="40"/>
      <c r="F402" s="3"/>
      <c r="G402" s="4"/>
      <c r="H402" s="4"/>
      <c r="I402" s="211"/>
      <c r="J402" s="213"/>
      <c r="K402" s="4"/>
      <c r="L402" s="4"/>
      <c r="M402" s="40"/>
    </row>
    <row r="403" spans="1:13" ht="15.75">
      <c r="A403" s="50"/>
      <c r="B403" s="40" t="s">
        <v>227</v>
      </c>
      <c r="C403" s="40"/>
      <c r="D403" s="40"/>
      <c r="E403" s="40"/>
      <c r="F403" s="3"/>
      <c r="G403" s="4"/>
      <c r="H403" s="4"/>
      <c r="I403" s="211"/>
      <c r="J403" s="213"/>
      <c r="K403" s="4"/>
      <c r="L403" s="4"/>
      <c r="M403" s="40"/>
    </row>
    <row r="404" spans="1:13" ht="15.75">
      <c r="A404" s="50"/>
      <c r="B404" s="40" t="s">
        <v>228</v>
      </c>
      <c r="C404" s="40"/>
      <c r="D404" s="40"/>
      <c r="E404" s="40"/>
      <c r="F404" s="3"/>
      <c r="G404" s="4"/>
      <c r="H404" s="4"/>
      <c r="I404" s="211"/>
      <c r="J404" s="213"/>
      <c r="K404" s="4"/>
      <c r="L404" s="4"/>
      <c r="M404" s="40"/>
    </row>
    <row r="405" spans="1:13" ht="31.5">
      <c r="A405" s="50" t="s">
        <v>242</v>
      </c>
      <c r="B405" s="51" t="s">
        <v>148</v>
      </c>
      <c r="C405" s="40"/>
      <c r="D405" s="32">
        <v>0</v>
      </c>
      <c r="E405" s="55">
        <v>0.152748</v>
      </c>
      <c r="F405" s="58">
        <v>0.152748</v>
      </c>
      <c r="G405" s="4"/>
      <c r="H405" s="4"/>
      <c r="I405" s="211"/>
      <c r="J405" s="213"/>
      <c r="K405" s="4"/>
      <c r="L405" s="4"/>
      <c r="M405" s="40" t="s">
        <v>224</v>
      </c>
    </row>
    <row r="406" spans="1:13" ht="15.75">
      <c r="A406" s="50"/>
      <c r="B406" s="53" t="s">
        <v>225</v>
      </c>
      <c r="C406" s="40"/>
      <c r="D406" s="40"/>
      <c r="E406" s="40"/>
      <c r="F406" s="3"/>
      <c r="G406" s="4"/>
      <c r="H406" s="4"/>
      <c r="I406" s="211"/>
      <c r="J406" s="213"/>
      <c r="K406" s="4"/>
      <c r="L406" s="4"/>
      <c r="M406" s="40"/>
    </row>
    <row r="407" spans="1:13" ht="15.75">
      <c r="A407" s="50"/>
      <c r="B407" s="40" t="s">
        <v>226</v>
      </c>
      <c r="C407" s="40"/>
      <c r="D407" s="40"/>
      <c r="E407" s="40"/>
      <c r="F407" s="3"/>
      <c r="G407" s="4"/>
      <c r="H407" s="4"/>
      <c r="I407" s="211"/>
      <c r="J407" s="213"/>
      <c r="K407" s="4"/>
      <c r="L407" s="4"/>
      <c r="M407" s="40"/>
    </row>
    <row r="408" spans="1:13" ht="15.75">
      <c r="A408" s="50"/>
      <c r="B408" s="40" t="s">
        <v>227</v>
      </c>
      <c r="C408" s="40"/>
      <c r="D408" s="40"/>
      <c r="E408" s="40"/>
      <c r="F408" s="3"/>
      <c r="G408" s="4"/>
      <c r="H408" s="4"/>
      <c r="I408" s="211"/>
      <c r="J408" s="213"/>
      <c r="K408" s="4"/>
      <c r="L408" s="4"/>
      <c r="M408" s="40"/>
    </row>
    <row r="409" spans="1:13" ht="15.75">
      <c r="A409" s="50"/>
      <c r="B409" s="40" t="s">
        <v>228</v>
      </c>
      <c r="C409" s="40"/>
      <c r="D409" s="40"/>
      <c r="E409" s="40"/>
      <c r="F409" s="3"/>
      <c r="G409" s="4"/>
      <c r="H409" s="4"/>
      <c r="I409" s="211"/>
      <c r="J409" s="213"/>
      <c r="K409" s="4"/>
      <c r="L409" s="4"/>
      <c r="M409" s="40"/>
    </row>
    <row r="410" spans="1:13" ht="31.5">
      <c r="A410" s="50" t="s">
        <v>244</v>
      </c>
      <c r="B410" s="51" t="s">
        <v>689</v>
      </c>
      <c r="C410" s="40"/>
      <c r="D410" s="32">
        <v>0</v>
      </c>
      <c r="E410" s="55">
        <v>0.855467</v>
      </c>
      <c r="F410" s="58">
        <v>0.855467</v>
      </c>
      <c r="G410" s="4"/>
      <c r="H410" s="4"/>
      <c r="I410" s="211"/>
      <c r="J410" s="213"/>
      <c r="K410" s="4"/>
      <c r="L410" s="4"/>
      <c r="M410" s="40" t="s">
        <v>224</v>
      </c>
    </row>
    <row r="411" spans="1:13" ht="15.75">
      <c r="A411" s="50"/>
      <c r="B411" s="53" t="s">
        <v>225</v>
      </c>
      <c r="C411" s="40"/>
      <c r="D411" s="40"/>
      <c r="E411" s="40"/>
      <c r="F411" s="3"/>
      <c r="G411" s="4"/>
      <c r="H411" s="4"/>
      <c r="I411" s="211"/>
      <c r="J411" s="213"/>
      <c r="K411" s="4"/>
      <c r="L411" s="4"/>
      <c r="M411" s="40"/>
    </row>
    <row r="412" spans="1:13" ht="15.75">
      <c r="A412" s="50"/>
      <c r="B412" s="40" t="s">
        <v>226</v>
      </c>
      <c r="C412" s="40"/>
      <c r="D412" s="40"/>
      <c r="E412" s="40"/>
      <c r="F412" s="3"/>
      <c r="G412" s="4"/>
      <c r="H412" s="4"/>
      <c r="I412" s="211"/>
      <c r="J412" s="213"/>
      <c r="K412" s="4"/>
      <c r="L412" s="4"/>
      <c r="M412" s="40"/>
    </row>
    <row r="413" spans="1:13" ht="15.75">
      <c r="A413" s="50"/>
      <c r="B413" s="40" t="s">
        <v>227</v>
      </c>
      <c r="C413" s="40"/>
      <c r="D413" s="40"/>
      <c r="E413" s="40"/>
      <c r="F413" s="3"/>
      <c r="G413" s="4"/>
      <c r="H413" s="4"/>
      <c r="I413" s="211"/>
      <c r="J413" s="213"/>
      <c r="K413" s="4"/>
      <c r="L413" s="4"/>
      <c r="M413" s="40"/>
    </row>
    <row r="414" spans="1:13" ht="15.75">
      <c r="A414" s="50"/>
      <c r="B414" s="40" t="s">
        <v>228</v>
      </c>
      <c r="C414" s="40"/>
      <c r="D414" s="40"/>
      <c r="E414" s="40"/>
      <c r="F414" s="3"/>
      <c r="G414" s="4"/>
      <c r="H414" s="4"/>
      <c r="I414" s="211"/>
      <c r="J414" s="213"/>
      <c r="K414" s="4"/>
      <c r="L414" s="4"/>
      <c r="M414" s="40"/>
    </row>
    <row r="415" spans="1:13" ht="31.5">
      <c r="A415" s="50" t="s">
        <v>246</v>
      </c>
      <c r="B415" s="51" t="s">
        <v>690</v>
      </c>
      <c r="C415" s="40"/>
      <c r="D415" s="32">
        <v>0</v>
      </c>
      <c r="E415" s="55">
        <v>4.961084</v>
      </c>
      <c r="F415" s="58">
        <v>4.961084</v>
      </c>
      <c r="G415" s="4"/>
      <c r="H415" s="4"/>
      <c r="I415" s="211"/>
      <c r="J415" s="213"/>
      <c r="K415" s="4"/>
      <c r="L415" s="4"/>
      <c r="M415" s="40" t="s">
        <v>224</v>
      </c>
    </row>
    <row r="416" spans="1:13" ht="15.75">
      <c r="A416" s="50"/>
      <c r="B416" s="53" t="s">
        <v>225</v>
      </c>
      <c r="C416" s="40"/>
      <c r="D416" s="40"/>
      <c r="E416" s="40"/>
      <c r="F416" s="3"/>
      <c r="G416" s="4"/>
      <c r="H416" s="4"/>
      <c r="I416" s="211"/>
      <c r="J416" s="213"/>
      <c r="K416" s="4"/>
      <c r="L416" s="4"/>
      <c r="M416" s="40"/>
    </row>
    <row r="417" spans="1:13" ht="15.75">
      <c r="A417" s="50"/>
      <c r="B417" s="40" t="s">
        <v>226</v>
      </c>
      <c r="C417" s="40"/>
      <c r="D417" s="40"/>
      <c r="E417" s="40"/>
      <c r="F417" s="3"/>
      <c r="G417" s="4"/>
      <c r="H417" s="4"/>
      <c r="I417" s="211"/>
      <c r="J417" s="213"/>
      <c r="K417" s="4"/>
      <c r="L417" s="4"/>
      <c r="M417" s="40"/>
    </row>
    <row r="418" spans="1:13" ht="15.75">
      <c r="A418" s="50"/>
      <c r="B418" s="40" t="s">
        <v>227</v>
      </c>
      <c r="C418" s="40"/>
      <c r="D418" s="40"/>
      <c r="E418" s="40"/>
      <c r="F418" s="3"/>
      <c r="G418" s="4"/>
      <c r="H418" s="4"/>
      <c r="I418" s="211"/>
      <c r="J418" s="213"/>
      <c r="K418" s="4"/>
      <c r="L418" s="4"/>
      <c r="M418" s="40"/>
    </row>
    <row r="419" spans="1:13" ht="15.75">
      <c r="A419" s="50"/>
      <c r="B419" s="40" t="s">
        <v>228</v>
      </c>
      <c r="C419" s="40"/>
      <c r="D419" s="40"/>
      <c r="E419" s="40"/>
      <c r="F419" s="3"/>
      <c r="G419" s="4"/>
      <c r="H419" s="4"/>
      <c r="I419" s="211"/>
      <c r="J419" s="213"/>
      <c r="K419" s="4"/>
      <c r="L419" s="4"/>
      <c r="M419" s="40"/>
    </row>
    <row r="420" spans="1:13" ht="31.5">
      <c r="A420" s="50" t="s">
        <v>248</v>
      </c>
      <c r="B420" s="51" t="s">
        <v>691</v>
      </c>
      <c r="C420" s="40"/>
      <c r="D420" s="32">
        <v>0</v>
      </c>
      <c r="E420" s="55">
        <v>6.148612000000001</v>
      </c>
      <c r="F420" s="58">
        <v>6.148612000000001</v>
      </c>
      <c r="G420" s="4"/>
      <c r="H420" s="4"/>
      <c r="I420" s="211"/>
      <c r="J420" s="213"/>
      <c r="K420" s="4"/>
      <c r="L420" s="4"/>
      <c r="M420" s="40" t="s">
        <v>224</v>
      </c>
    </row>
    <row r="421" spans="1:13" ht="15.75">
      <c r="A421" s="50"/>
      <c r="B421" s="53" t="s">
        <v>225</v>
      </c>
      <c r="C421" s="40"/>
      <c r="D421" s="40"/>
      <c r="E421" s="40"/>
      <c r="F421" s="3"/>
      <c r="G421" s="4"/>
      <c r="H421" s="4"/>
      <c r="I421" s="211"/>
      <c r="J421" s="213"/>
      <c r="K421" s="4"/>
      <c r="L421" s="4"/>
      <c r="M421" s="40"/>
    </row>
    <row r="422" spans="1:13" ht="15.75">
      <c r="A422" s="50"/>
      <c r="B422" s="40" t="s">
        <v>226</v>
      </c>
      <c r="C422" s="40"/>
      <c r="D422" s="40"/>
      <c r="E422" s="40"/>
      <c r="F422" s="3"/>
      <c r="G422" s="4"/>
      <c r="H422" s="4"/>
      <c r="I422" s="211"/>
      <c r="J422" s="213"/>
      <c r="K422" s="4"/>
      <c r="L422" s="4"/>
      <c r="M422" s="40"/>
    </row>
    <row r="423" spans="1:13" ht="15.75">
      <c r="A423" s="50"/>
      <c r="B423" s="40" t="s">
        <v>227</v>
      </c>
      <c r="C423" s="40"/>
      <c r="D423" s="40"/>
      <c r="E423" s="40"/>
      <c r="F423" s="3"/>
      <c r="G423" s="4"/>
      <c r="H423" s="4"/>
      <c r="I423" s="211"/>
      <c r="J423" s="213"/>
      <c r="K423" s="4"/>
      <c r="L423" s="4"/>
      <c r="M423" s="40"/>
    </row>
    <row r="424" spans="1:13" ht="15.75">
      <c r="A424" s="50"/>
      <c r="B424" s="40" t="s">
        <v>228</v>
      </c>
      <c r="C424" s="40"/>
      <c r="D424" s="40"/>
      <c r="E424" s="40"/>
      <c r="F424" s="3"/>
      <c r="G424" s="4"/>
      <c r="H424" s="4"/>
      <c r="I424" s="211"/>
      <c r="J424" s="213"/>
      <c r="K424" s="4"/>
      <c r="L424" s="4"/>
      <c r="M424" s="40"/>
    </row>
    <row r="425" spans="1:13" ht="31.5">
      <c r="A425" s="50" t="s">
        <v>250</v>
      </c>
      <c r="B425" s="51" t="s">
        <v>692</v>
      </c>
      <c r="C425" s="40"/>
      <c r="D425" s="32">
        <v>0</v>
      </c>
      <c r="E425" s="55">
        <v>2.645054</v>
      </c>
      <c r="F425" s="58">
        <v>2.645054</v>
      </c>
      <c r="G425" s="4"/>
      <c r="H425" s="4"/>
      <c r="I425" s="211"/>
      <c r="J425" s="213"/>
      <c r="K425" s="4"/>
      <c r="L425" s="4"/>
      <c r="M425" s="40" t="s">
        <v>224</v>
      </c>
    </row>
    <row r="426" spans="1:13" ht="15.75">
      <c r="A426" s="50"/>
      <c r="B426" s="53" t="s">
        <v>225</v>
      </c>
      <c r="C426" s="40"/>
      <c r="D426" s="40"/>
      <c r="E426" s="40"/>
      <c r="F426" s="3"/>
      <c r="G426" s="4"/>
      <c r="H426" s="4"/>
      <c r="I426" s="211"/>
      <c r="J426" s="213"/>
      <c r="K426" s="4"/>
      <c r="L426" s="4"/>
      <c r="M426" s="40"/>
    </row>
    <row r="427" spans="1:13" ht="15.75">
      <c r="A427" s="50"/>
      <c r="B427" s="40" t="s">
        <v>226</v>
      </c>
      <c r="C427" s="40"/>
      <c r="D427" s="40"/>
      <c r="E427" s="40"/>
      <c r="F427" s="3"/>
      <c r="G427" s="4"/>
      <c r="H427" s="4"/>
      <c r="I427" s="211"/>
      <c r="J427" s="213"/>
      <c r="K427" s="4"/>
      <c r="L427" s="4"/>
      <c r="M427" s="40"/>
    </row>
    <row r="428" spans="1:13" ht="15.75">
      <c r="A428" s="50"/>
      <c r="B428" s="40" t="s">
        <v>227</v>
      </c>
      <c r="C428" s="40"/>
      <c r="D428" s="40"/>
      <c r="E428" s="40"/>
      <c r="F428" s="3"/>
      <c r="G428" s="4"/>
      <c r="H428" s="4"/>
      <c r="I428" s="211"/>
      <c r="J428" s="213"/>
      <c r="K428" s="4"/>
      <c r="L428" s="4"/>
      <c r="M428" s="40"/>
    </row>
    <row r="429" spans="1:13" ht="15.75">
      <c r="A429" s="50"/>
      <c r="B429" s="40" t="s">
        <v>228</v>
      </c>
      <c r="C429" s="40"/>
      <c r="D429" s="40"/>
      <c r="E429" s="40"/>
      <c r="F429" s="3"/>
      <c r="G429" s="4"/>
      <c r="H429" s="4"/>
      <c r="I429" s="211"/>
      <c r="J429" s="213"/>
      <c r="K429" s="4"/>
      <c r="L429" s="4"/>
      <c r="M429" s="40"/>
    </row>
    <row r="430" spans="1:13" ht="31.5">
      <c r="A430" s="50" t="s">
        <v>252</v>
      </c>
      <c r="B430" s="51" t="s">
        <v>693</v>
      </c>
      <c r="C430" s="40"/>
      <c r="D430" s="32">
        <v>0</v>
      </c>
      <c r="E430" s="55">
        <v>1.499744</v>
      </c>
      <c r="F430" s="58">
        <v>1.499744</v>
      </c>
      <c r="G430" s="4"/>
      <c r="H430" s="4"/>
      <c r="I430" s="211"/>
      <c r="J430" s="213"/>
      <c r="K430" s="4"/>
      <c r="L430" s="4"/>
      <c r="M430" s="40" t="s">
        <v>224</v>
      </c>
    </row>
    <row r="431" spans="1:13" ht="15.75">
      <c r="A431" s="50"/>
      <c r="B431" s="53" t="s">
        <v>225</v>
      </c>
      <c r="C431" s="40"/>
      <c r="D431" s="40"/>
      <c r="E431" s="40"/>
      <c r="F431" s="3"/>
      <c r="G431" s="4"/>
      <c r="H431" s="4"/>
      <c r="I431" s="211"/>
      <c r="J431" s="213"/>
      <c r="K431" s="4"/>
      <c r="L431" s="4"/>
      <c r="M431" s="40"/>
    </row>
    <row r="432" spans="1:13" ht="15.75">
      <c r="A432" s="50"/>
      <c r="B432" s="40" t="s">
        <v>226</v>
      </c>
      <c r="C432" s="40"/>
      <c r="D432" s="40"/>
      <c r="E432" s="40"/>
      <c r="F432" s="3"/>
      <c r="G432" s="4"/>
      <c r="H432" s="4"/>
      <c r="I432" s="211"/>
      <c r="J432" s="213"/>
      <c r="K432" s="4"/>
      <c r="L432" s="4"/>
      <c r="M432" s="40"/>
    </row>
    <row r="433" spans="1:13" ht="15.75">
      <c r="A433" s="50"/>
      <c r="B433" s="40" t="s">
        <v>227</v>
      </c>
      <c r="C433" s="40"/>
      <c r="D433" s="40"/>
      <c r="E433" s="40"/>
      <c r="F433" s="3"/>
      <c r="G433" s="4"/>
      <c r="H433" s="4"/>
      <c r="I433" s="211"/>
      <c r="J433" s="213"/>
      <c r="K433" s="4"/>
      <c r="L433" s="4"/>
      <c r="M433" s="40"/>
    </row>
    <row r="434" spans="1:13" ht="15.75">
      <c r="A434" s="50"/>
      <c r="B434" s="40" t="s">
        <v>228</v>
      </c>
      <c r="C434" s="40"/>
      <c r="D434" s="40"/>
      <c r="E434" s="40"/>
      <c r="F434" s="3"/>
      <c r="G434" s="4"/>
      <c r="H434" s="4"/>
      <c r="I434" s="211"/>
      <c r="J434" s="213"/>
      <c r="K434" s="4"/>
      <c r="L434" s="4"/>
      <c r="M434" s="40"/>
    </row>
    <row r="435" spans="1:13" ht="31.5">
      <c r="A435" s="50" t="s">
        <v>254</v>
      </c>
      <c r="B435" s="51" t="s">
        <v>495</v>
      </c>
      <c r="C435" s="40"/>
      <c r="D435" s="32">
        <v>0</v>
      </c>
      <c r="E435" s="55">
        <v>4.080133</v>
      </c>
      <c r="F435" s="58">
        <v>4.080133</v>
      </c>
      <c r="G435" s="4"/>
      <c r="H435" s="4"/>
      <c r="I435" s="211"/>
      <c r="J435" s="213"/>
      <c r="K435" s="4"/>
      <c r="L435" s="4"/>
      <c r="M435" s="40" t="s">
        <v>224</v>
      </c>
    </row>
    <row r="436" spans="1:13" ht="15.75">
      <c r="A436" s="50"/>
      <c r="B436" s="53" t="s">
        <v>225</v>
      </c>
      <c r="C436" s="40"/>
      <c r="D436" s="40"/>
      <c r="E436" s="40"/>
      <c r="F436" s="3"/>
      <c r="G436" s="4"/>
      <c r="H436" s="4"/>
      <c r="I436" s="211"/>
      <c r="J436" s="213"/>
      <c r="K436" s="4"/>
      <c r="L436" s="4"/>
      <c r="M436" s="40"/>
    </row>
    <row r="437" spans="1:13" ht="15.75">
      <c r="A437" s="50"/>
      <c r="B437" s="40" t="s">
        <v>226</v>
      </c>
      <c r="C437" s="40"/>
      <c r="D437" s="40"/>
      <c r="E437" s="40"/>
      <c r="F437" s="3"/>
      <c r="G437" s="4"/>
      <c r="H437" s="4"/>
      <c r="I437" s="211"/>
      <c r="J437" s="213"/>
      <c r="K437" s="4"/>
      <c r="L437" s="4"/>
      <c r="M437" s="40"/>
    </row>
    <row r="438" spans="1:13" ht="15.75">
      <c r="A438" s="50"/>
      <c r="B438" s="40" t="s">
        <v>227</v>
      </c>
      <c r="C438" s="40"/>
      <c r="D438" s="40"/>
      <c r="E438" s="40"/>
      <c r="F438" s="3"/>
      <c r="G438" s="4"/>
      <c r="H438" s="4"/>
      <c r="I438" s="211"/>
      <c r="J438" s="213"/>
      <c r="K438" s="4"/>
      <c r="L438" s="4"/>
      <c r="M438" s="40"/>
    </row>
    <row r="439" spans="1:13" ht="15.75">
      <c r="A439" s="50"/>
      <c r="B439" s="40" t="s">
        <v>228</v>
      </c>
      <c r="C439" s="40"/>
      <c r="D439" s="40"/>
      <c r="E439" s="40"/>
      <c r="F439" s="3"/>
      <c r="G439" s="4"/>
      <c r="H439" s="4"/>
      <c r="I439" s="211"/>
      <c r="J439" s="213"/>
      <c r="K439" s="4"/>
      <c r="L439" s="4"/>
      <c r="M439" s="40"/>
    </row>
    <row r="440" spans="1:13" ht="31.5">
      <c r="A440" s="50" t="s">
        <v>256</v>
      </c>
      <c r="B440" s="51" t="s">
        <v>28</v>
      </c>
      <c r="C440" s="40"/>
      <c r="D440" s="32">
        <v>0</v>
      </c>
      <c r="E440" s="55">
        <v>4.582765</v>
      </c>
      <c r="F440" s="58">
        <v>4.582765</v>
      </c>
      <c r="G440" s="4"/>
      <c r="H440" s="4"/>
      <c r="I440" s="211"/>
      <c r="J440" s="213"/>
      <c r="K440" s="4"/>
      <c r="L440" s="4"/>
      <c r="M440" s="40"/>
    </row>
    <row r="441" spans="1:13" ht="15.75">
      <c r="A441" s="50"/>
      <c r="B441" s="53" t="s">
        <v>225</v>
      </c>
      <c r="C441" s="40"/>
      <c r="D441" s="40"/>
      <c r="E441" s="40"/>
      <c r="F441" s="3"/>
      <c r="G441" s="4"/>
      <c r="H441" s="4"/>
      <c r="I441" s="211"/>
      <c r="J441" s="213"/>
      <c r="K441" s="4"/>
      <c r="L441" s="4"/>
      <c r="M441" s="40"/>
    </row>
    <row r="442" spans="1:13" ht="15.75">
      <c r="A442" s="50"/>
      <c r="B442" s="40" t="s">
        <v>226</v>
      </c>
      <c r="C442" s="40"/>
      <c r="D442" s="40"/>
      <c r="E442" s="40"/>
      <c r="F442" s="3"/>
      <c r="G442" s="4"/>
      <c r="H442" s="4"/>
      <c r="I442" s="211"/>
      <c r="J442" s="213"/>
      <c r="K442" s="4"/>
      <c r="L442" s="4"/>
      <c r="M442" s="40"/>
    </row>
    <row r="443" spans="1:13" ht="15.75">
      <c r="A443" s="50"/>
      <c r="B443" s="40" t="s">
        <v>227</v>
      </c>
      <c r="C443" s="40"/>
      <c r="D443" s="40"/>
      <c r="E443" s="40"/>
      <c r="F443" s="3"/>
      <c r="G443" s="4"/>
      <c r="H443" s="4"/>
      <c r="I443" s="211"/>
      <c r="J443" s="213"/>
      <c r="K443" s="4"/>
      <c r="L443" s="4"/>
      <c r="M443" s="40"/>
    </row>
    <row r="444" spans="1:13" ht="15.75">
      <c r="A444" s="50"/>
      <c r="B444" s="40" t="s">
        <v>228</v>
      </c>
      <c r="C444" s="40"/>
      <c r="D444" s="40"/>
      <c r="E444" s="40"/>
      <c r="F444" s="3"/>
      <c r="G444" s="4"/>
      <c r="H444" s="4"/>
      <c r="I444" s="211"/>
      <c r="J444" s="213"/>
      <c r="K444" s="4"/>
      <c r="L444" s="4"/>
      <c r="M444" s="40"/>
    </row>
    <row r="445" spans="1:13" ht="15.75">
      <c r="A445" s="50" t="s">
        <v>258</v>
      </c>
      <c r="B445" s="51" t="s">
        <v>29</v>
      </c>
      <c r="C445" s="40"/>
      <c r="D445" s="32">
        <v>0</v>
      </c>
      <c r="E445" s="55">
        <v>0.641995</v>
      </c>
      <c r="F445" s="58">
        <v>0.641995</v>
      </c>
      <c r="G445" s="4"/>
      <c r="H445" s="4"/>
      <c r="I445" s="211"/>
      <c r="J445" s="213"/>
      <c r="K445" s="4"/>
      <c r="L445" s="4"/>
      <c r="M445" s="40"/>
    </row>
    <row r="446" spans="1:13" ht="15.75">
      <c r="A446" s="50"/>
      <c r="B446" s="53" t="s">
        <v>225</v>
      </c>
      <c r="C446" s="40"/>
      <c r="D446" s="40"/>
      <c r="E446" s="40"/>
      <c r="F446" s="58"/>
      <c r="G446" s="4"/>
      <c r="H446" s="4"/>
      <c r="I446" s="211"/>
      <c r="J446" s="213"/>
      <c r="K446" s="4"/>
      <c r="L446" s="4"/>
      <c r="M446" s="40"/>
    </row>
    <row r="447" spans="1:13" ht="15.75">
      <c r="A447" s="50"/>
      <c r="B447" s="40" t="s">
        <v>226</v>
      </c>
      <c r="C447" s="40"/>
      <c r="D447" s="40"/>
      <c r="E447" s="40"/>
      <c r="F447" s="3"/>
      <c r="G447" s="4"/>
      <c r="H447" s="4"/>
      <c r="I447" s="211"/>
      <c r="J447" s="213"/>
      <c r="K447" s="4"/>
      <c r="L447" s="4"/>
      <c r="M447" s="40"/>
    </row>
    <row r="448" spans="1:13" ht="15.75">
      <c r="A448" s="50"/>
      <c r="B448" s="40" t="s">
        <v>227</v>
      </c>
      <c r="C448" s="40"/>
      <c r="D448" s="40"/>
      <c r="E448" s="40"/>
      <c r="F448" s="3"/>
      <c r="G448" s="4"/>
      <c r="H448" s="4"/>
      <c r="I448" s="211"/>
      <c r="J448" s="213"/>
      <c r="K448" s="4"/>
      <c r="L448" s="4"/>
      <c r="M448" s="40"/>
    </row>
    <row r="449" spans="1:13" ht="15.75">
      <c r="A449" s="50"/>
      <c r="B449" s="40" t="s">
        <v>228</v>
      </c>
      <c r="C449" s="40"/>
      <c r="D449" s="40"/>
      <c r="E449" s="40"/>
      <c r="F449" s="3"/>
      <c r="G449" s="4"/>
      <c r="H449" s="4"/>
      <c r="I449" s="211"/>
      <c r="J449" s="213"/>
      <c r="K449" s="4"/>
      <c r="L449" s="4"/>
      <c r="M449" s="40"/>
    </row>
    <row r="450" spans="1:13" ht="31.5">
      <c r="A450" s="50" t="s">
        <v>260</v>
      </c>
      <c r="B450" s="51" t="s">
        <v>30</v>
      </c>
      <c r="C450" s="40"/>
      <c r="D450" s="32">
        <v>0</v>
      </c>
      <c r="E450" s="55">
        <v>0.366106</v>
      </c>
      <c r="F450" s="58">
        <v>0.366106</v>
      </c>
      <c r="G450" s="4"/>
      <c r="H450" s="4"/>
      <c r="I450" s="211"/>
      <c r="J450" s="213"/>
      <c r="K450" s="4"/>
      <c r="L450" s="4"/>
      <c r="M450" s="40"/>
    </row>
    <row r="451" spans="1:13" ht="15.75">
      <c r="A451" s="50"/>
      <c r="B451" s="53" t="s">
        <v>225</v>
      </c>
      <c r="C451" s="40"/>
      <c r="D451" s="40"/>
      <c r="E451" s="40"/>
      <c r="F451" s="3"/>
      <c r="G451" s="4"/>
      <c r="H451" s="4"/>
      <c r="I451" s="211"/>
      <c r="J451" s="213"/>
      <c r="K451" s="4"/>
      <c r="L451" s="4"/>
      <c r="M451" s="40"/>
    </row>
    <row r="452" spans="1:13" ht="15.75">
      <c r="A452" s="50"/>
      <c r="B452" s="40" t="s">
        <v>226</v>
      </c>
      <c r="C452" s="40"/>
      <c r="D452" s="40"/>
      <c r="E452" s="40"/>
      <c r="F452" s="3"/>
      <c r="G452" s="4"/>
      <c r="H452" s="4"/>
      <c r="I452" s="211"/>
      <c r="J452" s="213"/>
      <c r="K452" s="4"/>
      <c r="L452" s="4"/>
      <c r="M452" s="40"/>
    </row>
    <row r="453" spans="1:13" ht="15.75">
      <c r="A453" s="50"/>
      <c r="B453" s="40" t="s">
        <v>227</v>
      </c>
      <c r="C453" s="40"/>
      <c r="D453" s="40"/>
      <c r="E453" s="40"/>
      <c r="F453" s="3"/>
      <c r="G453" s="4"/>
      <c r="H453" s="4"/>
      <c r="I453" s="211"/>
      <c r="J453" s="213"/>
      <c r="K453" s="4"/>
      <c r="L453" s="4"/>
      <c r="M453" s="40"/>
    </row>
    <row r="454" spans="1:13" ht="15.75">
      <c r="A454" s="50"/>
      <c r="B454" s="40" t="s">
        <v>228</v>
      </c>
      <c r="C454" s="40"/>
      <c r="D454" s="40"/>
      <c r="E454" s="40"/>
      <c r="F454" s="3"/>
      <c r="G454" s="4"/>
      <c r="H454" s="4"/>
      <c r="I454" s="211"/>
      <c r="J454" s="213"/>
      <c r="K454" s="4"/>
      <c r="L454" s="4"/>
      <c r="M454" s="40"/>
    </row>
    <row r="455" spans="1:13" ht="31.5">
      <c r="A455" s="50" t="s">
        <v>262</v>
      </c>
      <c r="B455" s="53" t="s">
        <v>694</v>
      </c>
      <c r="C455" s="52"/>
      <c r="D455" s="231">
        <v>0</v>
      </c>
      <c r="E455" s="55">
        <v>0.19502</v>
      </c>
      <c r="F455" s="32">
        <v>0.19502</v>
      </c>
      <c r="G455" s="4"/>
      <c r="H455" s="4"/>
      <c r="I455" s="211"/>
      <c r="J455" s="213"/>
      <c r="K455" s="4"/>
      <c r="L455" s="4"/>
      <c r="M455" s="40" t="s">
        <v>217</v>
      </c>
    </row>
    <row r="456" spans="1:13" ht="31.5">
      <c r="A456" s="50" t="s">
        <v>264</v>
      </c>
      <c r="B456" s="53" t="s">
        <v>237</v>
      </c>
      <c r="C456" s="52"/>
      <c r="D456" s="231">
        <v>0</v>
      </c>
      <c r="E456" s="55">
        <v>0.083316</v>
      </c>
      <c r="F456" s="32">
        <v>0.083316</v>
      </c>
      <c r="G456" s="4"/>
      <c r="H456" s="4"/>
      <c r="I456" s="211"/>
      <c r="J456" s="213"/>
      <c r="K456" s="4"/>
      <c r="L456" s="4"/>
      <c r="M456" s="40" t="s">
        <v>217</v>
      </c>
    </row>
    <row r="457" spans="1:13" ht="31.5">
      <c r="A457" s="50" t="s">
        <v>265</v>
      </c>
      <c r="B457" s="53" t="s">
        <v>239</v>
      </c>
      <c r="C457" s="52"/>
      <c r="D457" s="231">
        <v>0</v>
      </c>
      <c r="E457" s="55">
        <v>0.083211</v>
      </c>
      <c r="F457" s="32">
        <v>0.083211</v>
      </c>
      <c r="G457" s="4"/>
      <c r="H457" s="4"/>
      <c r="I457" s="211"/>
      <c r="J457" s="213"/>
      <c r="K457" s="4"/>
      <c r="L457" s="4"/>
      <c r="M457" s="40" t="s">
        <v>217</v>
      </c>
    </row>
    <row r="458" spans="1:13" ht="31.5">
      <c r="A458" s="50" t="s">
        <v>266</v>
      </c>
      <c r="B458" s="54" t="s">
        <v>241</v>
      </c>
      <c r="C458" s="52"/>
      <c r="D458" s="231">
        <v>0</v>
      </c>
      <c r="E458" s="55">
        <v>0.255695</v>
      </c>
      <c r="F458" s="32">
        <v>0.255695</v>
      </c>
      <c r="G458" s="4"/>
      <c r="H458" s="4"/>
      <c r="I458" s="211"/>
      <c r="J458" s="213"/>
      <c r="K458" s="4"/>
      <c r="L458" s="4"/>
      <c r="M458" s="40" t="s">
        <v>217</v>
      </c>
    </row>
    <row r="459" spans="1:13" ht="15.75">
      <c r="A459" s="50" t="s">
        <v>712</v>
      </c>
      <c r="B459" s="54" t="s">
        <v>243</v>
      </c>
      <c r="C459" s="52"/>
      <c r="D459" s="231">
        <v>0</v>
      </c>
      <c r="E459" s="55">
        <v>0.050256</v>
      </c>
      <c r="F459" s="32">
        <v>0.050256</v>
      </c>
      <c r="G459" s="4"/>
      <c r="H459" s="4"/>
      <c r="I459" s="211"/>
      <c r="J459" s="213"/>
      <c r="K459" s="4"/>
      <c r="L459" s="4"/>
      <c r="M459" s="40" t="s">
        <v>217</v>
      </c>
    </row>
    <row r="460" spans="1:13" ht="15.75">
      <c r="A460" s="50" t="s">
        <v>713</v>
      </c>
      <c r="B460" s="54" t="s">
        <v>245</v>
      </c>
      <c r="C460" s="52"/>
      <c r="D460" s="231">
        <v>0</v>
      </c>
      <c r="E460" s="55">
        <v>0.050743</v>
      </c>
      <c r="F460" s="32">
        <v>0.050743</v>
      </c>
      <c r="G460" s="4"/>
      <c r="H460" s="4"/>
      <c r="I460" s="211"/>
      <c r="J460" s="213"/>
      <c r="K460" s="4"/>
      <c r="L460" s="4"/>
      <c r="M460" s="40" t="s">
        <v>217</v>
      </c>
    </row>
    <row r="461" spans="1:13" ht="15.75">
      <c r="A461" s="50" t="s">
        <v>714</v>
      </c>
      <c r="B461" s="54" t="s">
        <v>247</v>
      </c>
      <c r="C461" s="52"/>
      <c r="D461" s="231">
        <v>0</v>
      </c>
      <c r="E461" s="55">
        <v>0.165406</v>
      </c>
      <c r="F461" s="32">
        <v>0.165406</v>
      </c>
      <c r="G461" s="4"/>
      <c r="H461" s="4"/>
      <c r="I461" s="211"/>
      <c r="J461" s="213"/>
      <c r="K461" s="4"/>
      <c r="L461" s="4"/>
      <c r="M461" s="40" t="s">
        <v>217</v>
      </c>
    </row>
    <row r="462" spans="1:13" ht="15.75">
      <c r="A462" s="50" t="s">
        <v>715</v>
      </c>
      <c r="B462" s="54" t="s">
        <v>249</v>
      </c>
      <c r="C462" s="52"/>
      <c r="D462" s="231">
        <v>0</v>
      </c>
      <c r="E462" s="55">
        <v>0.10763</v>
      </c>
      <c r="F462" s="32">
        <v>0.10763</v>
      </c>
      <c r="G462" s="4"/>
      <c r="H462" s="4"/>
      <c r="I462" s="211"/>
      <c r="J462" s="213"/>
      <c r="K462" s="4"/>
      <c r="L462" s="4"/>
      <c r="M462" s="40" t="s">
        <v>217</v>
      </c>
    </row>
    <row r="463" spans="1:13" ht="15.75">
      <c r="A463" s="50" t="s">
        <v>716</v>
      </c>
      <c r="B463" s="53" t="s">
        <v>251</v>
      </c>
      <c r="C463" s="52"/>
      <c r="D463" s="231">
        <v>0</v>
      </c>
      <c r="E463" s="55">
        <v>0.022345</v>
      </c>
      <c r="F463" s="32">
        <v>0.022345</v>
      </c>
      <c r="G463" s="4"/>
      <c r="H463" s="4"/>
      <c r="I463" s="211"/>
      <c r="J463" s="213"/>
      <c r="K463" s="4"/>
      <c r="L463" s="4"/>
      <c r="M463" s="40" t="s">
        <v>217</v>
      </c>
    </row>
    <row r="464" spans="1:13" ht="15.75">
      <c r="A464" s="50" t="s">
        <v>717</v>
      </c>
      <c r="B464" s="53" t="s">
        <v>253</v>
      </c>
      <c r="C464" s="52"/>
      <c r="D464" s="231">
        <v>0</v>
      </c>
      <c r="E464" s="55">
        <v>0.112454</v>
      </c>
      <c r="F464" s="32">
        <v>0.112454</v>
      </c>
      <c r="G464" s="4"/>
      <c r="H464" s="4"/>
      <c r="I464" s="211"/>
      <c r="J464" s="213"/>
      <c r="K464" s="4"/>
      <c r="L464" s="4"/>
      <c r="M464" s="40" t="s">
        <v>217</v>
      </c>
    </row>
    <row r="465" spans="1:13" ht="15.75">
      <c r="A465" s="50" t="s">
        <v>718</v>
      </c>
      <c r="B465" s="54" t="s">
        <v>255</v>
      </c>
      <c r="C465" s="52"/>
      <c r="D465" s="231">
        <v>0</v>
      </c>
      <c r="E465" s="55">
        <v>0.119791</v>
      </c>
      <c r="F465" s="32">
        <v>0.119791</v>
      </c>
      <c r="G465" s="4"/>
      <c r="H465" s="4"/>
      <c r="I465" s="211"/>
      <c r="J465" s="213"/>
      <c r="K465" s="4"/>
      <c r="L465" s="4"/>
      <c r="M465" s="40" t="s">
        <v>217</v>
      </c>
    </row>
    <row r="466" spans="1:13" ht="15.75">
      <c r="A466" s="50" t="s">
        <v>719</v>
      </c>
      <c r="B466" s="54" t="s">
        <v>257</v>
      </c>
      <c r="C466" s="52"/>
      <c r="D466" s="231">
        <v>0</v>
      </c>
      <c r="E466" s="55">
        <v>0.13842900000000002</v>
      </c>
      <c r="F466" s="32">
        <v>0.13842900000000002</v>
      </c>
      <c r="G466" s="4"/>
      <c r="H466" s="4"/>
      <c r="I466" s="211"/>
      <c r="J466" s="213"/>
      <c r="K466" s="4"/>
      <c r="L466" s="4"/>
      <c r="M466" s="40" t="s">
        <v>217</v>
      </c>
    </row>
    <row r="467" spans="1:13" ht="15.75">
      <c r="A467" s="50" t="s">
        <v>720</v>
      </c>
      <c r="B467" s="54" t="s">
        <v>259</v>
      </c>
      <c r="C467" s="52"/>
      <c r="D467" s="231">
        <v>0</v>
      </c>
      <c r="E467" s="55">
        <v>0.080852</v>
      </c>
      <c r="F467" s="32">
        <v>0.080852</v>
      </c>
      <c r="G467" s="4"/>
      <c r="H467" s="4"/>
      <c r="I467" s="211"/>
      <c r="J467" s="213"/>
      <c r="K467" s="4"/>
      <c r="L467" s="4"/>
      <c r="M467" s="40" t="s">
        <v>217</v>
      </c>
    </row>
    <row r="468" spans="1:13" ht="15.75">
      <c r="A468" s="50" t="s">
        <v>721</v>
      </c>
      <c r="B468" s="53" t="s">
        <v>261</v>
      </c>
      <c r="C468" s="52"/>
      <c r="D468" s="231">
        <v>0</v>
      </c>
      <c r="E468" s="55">
        <v>0.033646</v>
      </c>
      <c r="F468" s="32">
        <v>0.033646</v>
      </c>
      <c r="G468" s="4"/>
      <c r="H468" s="4"/>
      <c r="I468" s="211"/>
      <c r="J468" s="213"/>
      <c r="K468" s="4"/>
      <c r="L468" s="4"/>
      <c r="M468" s="40" t="s">
        <v>217</v>
      </c>
    </row>
    <row r="469" spans="1:13" ht="31.5">
      <c r="A469" s="50" t="s">
        <v>722</v>
      </c>
      <c r="B469" s="53" t="s">
        <v>263</v>
      </c>
      <c r="C469" s="52"/>
      <c r="D469" s="231">
        <v>0</v>
      </c>
      <c r="E469" s="55">
        <v>0.024184</v>
      </c>
      <c r="F469" s="32">
        <v>0.024184</v>
      </c>
      <c r="G469" s="4"/>
      <c r="H469" s="4"/>
      <c r="I469" s="211"/>
      <c r="J469" s="213"/>
      <c r="K469" s="4"/>
      <c r="L469" s="4"/>
      <c r="M469" s="40" t="s">
        <v>217</v>
      </c>
    </row>
    <row r="470" spans="1:13" ht="15.75">
      <c r="A470" s="50" t="s">
        <v>723</v>
      </c>
      <c r="B470" s="53" t="s">
        <v>695</v>
      </c>
      <c r="C470" s="52"/>
      <c r="D470" s="231">
        <v>0</v>
      </c>
      <c r="E470" s="55">
        <v>0.022754</v>
      </c>
      <c r="F470" s="32">
        <v>0.022754</v>
      </c>
      <c r="G470" s="4"/>
      <c r="H470" s="4"/>
      <c r="I470" s="211"/>
      <c r="J470" s="213"/>
      <c r="K470" s="4"/>
      <c r="L470" s="4"/>
      <c r="M470" s="40" t="s">
        <v>217</v>
      </c>
    </row>
    <row r="471" spans="1:13" ht="15.75">
      <c r="A471" s="50" t="s">
        <v>724</v>
      </c>
      <c r="B471" s="53" t="s">
        <v>696</v>
      </c>
      <c r="C471" s="52"/>
      <c r="D471" s="231">
        <v>0</v>
      </c>
      <c r="E471" s="55">
        <v>0.080804</v>
      </c>
      <c r="F471" s="32">
        <v>0.080804</v>
      </c>
      <c r="G471" s="4"/>
      <c r="H471" s="4"/>
      <c r="I471" s="211"/>
      <c r="J471" s="213"/>
      <c r="K471" s="4"/>
      <c r="L471" s="4"/>
      <c r="M471" s="40" t="s">
        <v>217</v>
      </c>
    </row>
    <row r="472" spans="1:13" ht="15.75">
      <c r="A472" s="50" t="s">
        <v>725</v>
      </c>
      <c r="B472" s="54" t="s">
        <v>697</v>
      </c>
      <c r="C472" s="52"/>
      <c r="D472" s="231">
        <v>0</v>
      </c>
      <c r="E472" s="55">
        <v>0.379038</v>
      </c>
      <c r="F472" s="32">
        <v>0.379038</v>
      </c>
      <c r="G472" s="4"/>
      <c r="H472" s="4"/>
      <c r="I472" s="211"/>
      <c r="J472" s="213"/>
      <c r="K472" s="4"/>
      <c r="L472" s="4"/>
      <c r="M472" s="40" t="s">
        <v>217</v>
      </c>
    </row>
    <row r="473" spans="1:13" ht="15.75">
      <c r="A473" s="50" t="s">
        <v>727</v>
      </c>
      <c r="B473" s="53" t="s">
        <v>698</v>
      </c>
      <c r="C473" s="52"/>
      <c r="D473" s="231">
        <v>0</v>
      </c>
      <c r="E473" s="55">
        <v>0.171392</v>
      </c>
      <c r="F473" s="32">
        <v>0.171392</v>
      </c>
      <c r="G473" s="4"/>
      <c r="H473" s="4"/>
      <c r="I473" s="211"/>
      <c r="J473" s="213"/>
      <c r="K473" s="4"/>
      <c r="L473" s="4"/>
      <c r="M473" s="40" t="s">
        <v>217</v>
      </c>
    </row>
    <row r="474" spans="1:13" ht="15.75">
      <c r="A474" s="50" t="s">
        <v>728</v>
      </c>
      <c r="B474" s="53" t="s">
        <v>699</v>
      </c>
      <c r="C474" s="52"/>
      <c r="D474" s="231">
        <v>0</v>
      </c>
      <c r="E474" s="55">
        <v>0.116967</v>
      </c>
      <c r="F474" s="32">
        <v>0.116967</v>
      </c>
      <c r="G474" s="4"/>
      <c r="H474" s="4"/>
      <c r="I474" s="211"/>
      <c r="J474" s="213"/>
      <c r="K474" s="4"/>
      <c r="L474" s="4"/>
      <c r="M474" s="40" t="s">
        <v>217</v>
      </c>
    </row>
    <row r="475" spans="1:13" ht="15.75">
      <c r="A475" s="50" t="s">
        <v>729</v>
      </c>
      <c r="B475" s="53" t="s">
        <v>700</v>
      </c>
      <c r="C475" s="52"/>
      <c r="D475" s="231">
        <v>0</v>
      </c>
      <c r="E475" s="55">
        <v>0.05749</v>
      </c>
      <c r="F475" s="32">
        <v>0.05749</v>
      </c>
      <c r="G475" s="4"/>
      <c r="H475" s="4"/>
      <c r="I475" s="211"/>
      <c r="J475" s="213"/>
      <c r="K475" s="4"/>
      <c r="L475" s="4"/>
      <c r="M475" s="40" t="s">
        <v>217</v>
      </c>
    </row>
    <row r="476" spans="1:13" ht="31.5">
      <c r="A476" s="50" t="s">
        <v>730</v>
      </c>
      <c r="B476" s="53" t="s">
        <v>701</v>
      </c>
      <c r="C476" s="52"/>
      <c r="D476" s="231">
        <v>0</v>
      </c>
      <c r="E476" s="55">
        <v>0.032602</v>
      </c>
      <c r="F476" s="32">
        <v>0.032602</v>
      </c>
      <c r="G476" s="4"/>
      <c r="H476" s="4"/>
      <c r="I476" s="211"/>
      <c r="J476" s="213"/>
      <c r="K476" s="4"/>
      <c r="L476" s="4"/>
      <c r="M476" s="40" t="s">
        <v>217</v>
      </c>
    </row>
    <row r="477" spans="1:13" ht="31.5">
      <c r="A477" s="50" t="s">
        <v>731</v>
      </c>
      <c r="B477" s="53" t="s">
        <v>702</v>
      </c>
      <c r="C477" s="52"/>
      <c r="D477" s="231">
        <v>0</v>
      </c>
      <c r="E477" s="55">
        <v>0.018855</v>
      </c>
      <c r="F477" s="32">
        <v>0.018855</v>
      </c>
      <c r="G477" s="4"/>
      <c r="H477" s="4"/>
      <c r="I477" s="211"/>
      <c r="J477" s="213"/>
      <c r="K477" s="4"/>
      <c r="L477" s="4"/>
      <c r="M477" s="40" t="s">
        <v>217</v>
      </c>
    </row>
    <row r="478" spans="1:13" ht="31.5">
      <c r="A478" s="50" t="s">
        <v>732</v>
      </c>
      <c r="B478" s="53" t="s">
        <v>703</v>
      </c>
      <c r="C478" s="52"/>
      <c r="D478" s="231">
        <v>0</v>
      </c>
      <c r="E478" s="55">
        <v>0.017119</v>
      </c>
      <c r="F478" s="32">
        <v>0.017119</v>
      </c>
      <c r="G478" s="4"/>
      <c r="H478" s="4"/>
      <c r="I478" s="211"/>
      <c r="J478" s="213"/>
      <c r="K478" s="4"/>
      <c r="L478" s="4"/>
      <c r="M478" s="40" t="s">
        <v>217</v>
      </c>
    </row>
    <row r="479" spans="1:13" ht="15.75">
      <c r="A479" s="50" t="s">
        <v>733</v>
      </c>
      <c r="B479" s="53" t="s">
        <v>704</v>
      </c>
      <c r="C479" s="52"/>
      <c r="D479" s="231">
        <v>0</v>
      </c>
      <c r="E479" s="55">
        <v>0.07317</v>
      </c>
      <c r="F479" s="32">
        <v>0.07317</v>
      </c>
      <c r="G479" s="4"/>
      <c r="H479" s="4"/>
      <c r="I479" s="211"/>
      <c r="J479" s="213"/>
      <c r="K479" s="4"/>
      <c r="L479" s="4"/>
      <c r="M479" s="40" t="s">
        <v>217</v>
      </c>
    </row>
    <row r="480" spans="1:13" ht="15.75">
      <c r="A480" s="50" t="s">
        <v>734</v>
      </c>
      <c r="B480" s="53" t="s">
        <v>705</v>
      </c>
      <c r="C480" s="52"/>
      <c r="D480" s="231">
        <v>0</v>
      </c>
      <c r="E480" s="55">
        <v>0.227139</v>
      </c>
      <c r="F480" s="32">
        <v>0.227139</v>
      </c>
      <c r="G480" s="4"/>
      <c r="H480" s="4"/>
      <c r="I480" s="211"/>
      <c r="J480" s="213"/>
      <c r="K480" s="4"/>
      <c r="L480" s="4"/>
      <c r="M480" s="40" t="s">
        <v>217</v>
      </c>
    </row>
    <row r="481" spans="1:13" ht="15.75">
      <c r="A481" s="50" t="s">
        <v>735</v>
      </c>
      <c r="B481" s="53" t="s">
        <v>706</v>
      </c>
      <c r="C481" s="52"/>
      <c r="D481" s="231">
        <v>0</v>
      </c>
      <c r="E481" s="55">
        <v>0.245763</v>
      </c>
      <c r="F481" s="32">
        <v>0.245763</v>
      </c>
      <c r="G481" s="4"/>
      <c r="H481" s="4"/>
      <c r="I481" s="211"/>
      <c r="J481" s="213"/>
      <c r="K481" s="4"/>
      <c r="L481" s="4"/>
      <c r="M481" s="40" t="s">
        <v>217</v>
      </c>
    </row>
    <row r="482" spans="1:13" ht="15.75">
      <c r="A482" s="50" t="s">
        <v>736</v>
      </c>
      <c r="B482" s="53" t="s">
        <v>707</v>
      </c>
      <c r="C482" s="52"/>
      <c r="D482" s="231">
        <v>0</v>
      </c>
      <c r="E482" s="55">
        <v>0.086476</v>
      </c>
      <c r="F482" s="32">
        <v>0.086476</v>
      </c>
      <c r="G482" s="4"/>
      <c r="H482" s="4"/>
      <c r="I482" s="211"/>
      <c r="J482" s="213"/>
      <c r="K482" s="4"/>
      <c r="L482" s="4"/>
      <c r="M482" s="40" t="s">
        <v>217</v>
      </c>
    </row>
    <row r="483" spans="1:13" ht="15.75">
      <c r="A483" s="50" t="s">
        <v>737</v>
      </c>
      <c r="B483" s="53" t="s">
        <v>708</v>
      </c>
      <c r="C483" s="52"/>
      <c r="D483" s="231">
        <v>0</v>
      </c>
      <c r="E483" s="55">
        <v>0.0495</v>
      </c>
      <c r="F483" s="32">
        <v>0.0495</v>
      </c>
      <c r="G483" s="4"/>
      <c r="H483" s="4"/>
      <c r="I483" s="211"/>
      <c r="J483" s="213"/>
      <c r="K483" s="4"/>
      <c r="L483" s="4"/>
      <c r="M483" s="40" t="s">
        <v>217</v>
      </c>
    </row>
    <row r="484" spans="1:13" ht="15.75">
      <c r="A484" s="50" t="s">
        <v>31</v>
      </c>
      <c r="B484" s="53" t="s">
        <v>709</v>
      </c>
      <c r="C484" s="52"/>
      <c r="D484" s="231">
        <v>0</v>
      </c>
      <c r="E484" s="55">
        <v>0.0519</v>
      </c>
      <c r="F484" s="32">
        <v>0.0519</v>
      </c>
      <c r="G484" s="4"/>
      <c r="H484" s="4"/>
      <c r="I484" s="211"/>
      <c r="J484" s="213"/>
      <c r="K484" s="4"/>
      <c r="L484" s="4"/>
      <c r="M484" s="40" t="s">
        <v>217</v>
      </c>
    </row>
    <row r="485" spans="1:13" ht="15.75">
      <c r="A485" s="50" t="s">
        <v>32</v>
      </c>
      <c r="B485" s="53" t="s">
        <v>710</v>
      </c>
      <c r="C485" s="52"/>
      <c r="D485" s="231">
        <v>0</v>
      </c>
      <c r="E485" s="55">
        <v>0.231456</v>
      </c>
      <c r="F485" s="32">
        <v>0.231456</v>
      </c>
      <c r="G485" s="4"/>
      <c r="H485" s="4"/>
      <c r="I485" s="211"/>
      <c r="J485" s="213"/>
      <c r="K485" s="4"/>
      <c r="L485" s="4"/>
      <c r="M485" s="40" t="s">
        <v>217</v>
      </c>
    </row>
    <row r="486" spans="1:13" ht="15.75">
      <c r="A486" s="50" t="s">
        <v>33</v>
      </c>
      <c r="B486" s="53" t="s">
        <v>711</v>
      </c>
      <c r="C486" s="52"/>
      <c r="D486" s="231">
        <v>0</v>
      </c>
      <c r="E486" s="55">
        <v>0.142111</v>
      </c>
      <c r="F486" s="32">
        <v>0.142111</v>
      </c>
      <c r="G486" s="4"/>
      <c r="H486" s="4"/>
      <c r="I486" s="211"/>
      <c r="J486" s="213"/>
      <c r="K486" s="4"/>
      <c r="L486" s="4"/>
      <c r="M486" s="40" t="s">
        <v>217</v>
      </c>
    </row>
    <row r="487" spans="1:13" ht="15.75">
      <c r="A487" s="50" t="s">
        <v>34</v>
      </c>
      <c r="B487" s="53" t="s">
        <v>85</v>
      </c>
      <c r="C487" s="52"/>
      <c r="D487" s="231">
        <v>0</v>
      </c>
      <c r="E487" s="55">
        <v>0.125058</v>
      </c>
      <c r="F487" s="32">
        <v>0.125058</v>
      </c>
      <c r="G487" s="4"/>
      <c r="H487" s="4"/>
      <c r="I487" s="211"/>
      <c r="J487" s="213"/>
      <c r="K487" s="4"/>
      <c r="L487" s="4"/>
      <c r="M487" s="40" t="s">
        <v>217</v>
      </c>
    </row>
    <row r="488" spans="1:13" ht="15.75">
      <c r="A488" s="50" t="s">
        <v>35</v>
      </c>
      <c r="B488" s="53" t="s">
        <v>86</v>
      </c>
      <c r="C488" s="52"/>
      <c r="D488" s="231">
        <v>0</v>
      </c>
      <c r="E488" s="55">
        <v>0.072778</v>
      </c>
      <c r="F488" s="32">
        <v>0.072778</v>
      </c>
      <c r="G488" s="4"/>
      <c r="H488" s="4"/>
      <c r="I488" s="211"/>
      <c r="J488" s="213"/>
      <c r="K488" s="4"/>
      <c r="L488" s="4"/>
      <c r="M488" s="40" t="s">
        <v>217</v>
      </c>
    </row>
    <row r="489" spans="1:13" ht="15.75">
      <c r="A489" s="50" t="s">
        <v>36</v>
      </c>
      <c r="B489" s="53" t="s">
        <v>87</v>
      </c>
      <c r="C489" s="52"/>
      <c r="D489" s="231">
        <v>0</v>
      </c>
      <c r="E489" s="55">
        <v>0.145342</v>
      </c>
      <c r="F489" s="32">
        <v>0.145342</v>
      </c>
      <c r="G489" s="4"/>
      <c r="H489" s="4"/>
      <c r="I489" s="211"/>
      <c r="J489" s="213"/>
      <c r="K489" s="4"/>
      <c r="L489" s="4"/>
      <c r="M489" s="40" t="s">
        <v>217</v>
      </c>
    </row>
    <row r="490" spans="1:13" ht="15.75">
      <c r="A490" s="50" t="s">
        <v>37</v>
      </c>
      <c r="B490" s="53" t="s">
        <v>88</v>
      </c>
      <c r="C490" s="52"/>
      <c r="D490" s="231">
        <v>0</v>
      </c>
      <c r="E490" s="55">
        <v>0.311391</v>
      </c>
      <c r="F490" s="32">
        <v>0.311391</v>
      </c>
      <c r="G490" s="4"/>
      <c r="H490" s="4"/>
      <c r="I490" s="211"/>
      <c r="J490" s="213"/>
      <c r="K490" s="4"/>
      <c r="L490" s="4"/>
      <c r="M490" s="40" t="s">
        <v>217</v>
      </c>
    </row>
    <row r="491" spans="1:13" ht="31.5">
      <c r="A491" s="50" t="s">
        <v>38</v>
      </c>
      <c r="B491" s="53" t="s">
        <v>89</v>
      </c>
      <c r="C491" s="52"/>
      <c r="D491" s="231">
        <v>0</v>
      </c>
      <c r="E491" s="55">
        <v>0.381442</v>
      </c>
      <c r="F491" s="32">
        <v>0.381442</v>
      </c>
      <c r="G491" s="4"/>
      <c r="H491" s="4"/>
      <c r="I491" s="211"/>
      <c r="J491" s="213"/>
      <c r="K491" s="4"/>
      <c r="L491" s="4"/>
      <c r="M491" s="40" t="s">
        <v>217</v>
      </c>
    </row>
    <row r="492" spans="1:13" ht="15.75">
      <c r="A492" s="50" t="s">
        <v>39</v>
      </c>
      <c r="B492" s="53" t="s">
        <v>90</v>
      </c>
      <c r="C492" s="52"/>
      <c r="D492" s="231">
        <v>0</v>
      </c>
      <c r="E492" s="55">
        <v>0.195878</v>
      </c>
      <c r="F492" s="32">
        <v>0.195878</v>
      </c>
      <c r="G492" s="4"/>
      <c r="H492" s="4"/>
      <c r="I492" s="211"/>
      <c r="J492" s="213"/>
      <c r="K492" s="4"/>
      <c r="L492" s="4"/>
      <c r="M492" s="40" t="s">
        <v>217</v>
      </c>
    </row>
    <row r="493" spans="1:13" ht="15.75">
      <c r="A493" s="50" t="s">
        <v>40</v>
      </c>
      <c r="B493" s="53" t="s">
        <v>91</v>
      </c>
      <c r="C493" s="52"/>
      <c r="D493" s="231">
        <v>0</v>
      </c>
      <c r="E493" s="55">
        <v>0.357277</v>
      </c>
      <c r="F493" s="32">
        <v>0.357277</v>
      </c>
      <c r="G493" s="4"/>
      <c r="H493" s="4"/>
      <c r="I493" s="211"/>
      <c r="J493" s="213"/>
      <c r="K493" s="4"/>
      <c r="L493" s="4"/>
      <c r="M493" s="40" t="s">
        <v>217</v>
      </c>
    </row>
    <row r="494" spans="1:13" ht="31.5">
      <c r="A494" s="50" t="s">
        <v>41</v>
      </c>
      <c r="B494" s="53" t="s">
        <v>92</v>
      </c>
      <c r="C494" s="52"/>
      <c r="D494" s="231">
        <v>0</v>
      </c>
      <c r="E494" s="55">
        <v>0.358272</v>
      </c>
      <c r="F494" s="32">
        <v>0.358272</v>
      </c>
      <c r="G494" s="4"/>
      <c r="H494" s="4"/>
      <c r="I494" s="211"/>
      <c r="J494" s="213"/>
      <c r="K494" s="4"/>
      <c r="L494" s="4"/>
      <c r="M494" s="40" t="s">
        <v>217</v>
      </c>
    </row>
    <row r="495" spans="1:13" ht="15.75">
      <c r="A495" s="50" t="s">
        <v>42</v>
      </c>
      <c r="B495" s="53" t="s">
        <v>93</v>
      </c>
      <c r="C495" s="52"/>
      <c r="D495" s="231">
        <v>0</v>
      </c>
      <c r="E495" s="55">
        <v>0.15113</v>
      </c>
      <c r="F495" s="32">
        <v>0.15113</v>
      </c>
      <c r="G495" s="4"/>
      <c r="H495" s="4"/>
      <c r="I495" s="211"/>
      <c r="J495" s="213"/>
      <c r="K495" s="4"/>
      <c r="L495" s="4"/>
      <c r="M495" s="40" t="s">
        <v>217</v>
      </c>
    </row>
    <row r="496" spans="1:13" ht="15.75">
      <c r="A496" s="50" t="s">
        <v>43</v>
      </c>
      <c r="B496" s="53" t="s">
        <v>94</v>
      </c>
      <c r="C496" s="52"/>
      <c r="D496" s="231">
        <v>0</v>
      </c>
      <c r="E496" s="55">
        <v>0.033838</v>
      </c>
      <c r="F496" s="32">
        <v>0.033838</v>
      </c>
      <c r="G496" s="4"/>
      <c r="H496" s="4"/>
      <c r="I496" s="211"/>
      <c r="J496" s="213"/>
      <c r="K496" s="4"/>
      <c r="L496" s="4"/>
      <c r="M496" s="40" t="s">
        <v>217</v>
      </c>
    </row>
    <row r="497" spans="1:13" ht="15.75">
      <c r="A497" s="50" t="s">
        <v>44</v>
      </c>
      <c r="B497" s="53" t="s">
        <v>95</v>
      </c>
      <c r="C497" s="52"/>
      <c r="D497" s="231">
        <v>0</v>
      </c>
      <c r="E497" s="55">
        <v>0.088729</v>
      </c>
      <c r="F497" s="32">
        <v>0.088729</v>
      </c>
      <c r="G497" s="4"/>
      <c r="H497" s="4"/>
      <c r="I497" s="211"/>
      <c r="J497" s="213"/>
      <c r="K497" s="4"/>
      <c r="L497" s="4"/>
      <c r="M497" s="40" t="s">
        <v>217</v>
      </c>
    </row>
    <row r="498" spans="1:13" ht="31.5">
      <c r="A498" s="50" t="s">
        <v>45</v>
      </c>
      <c r="B498" s="53" t="s">
        <v>97</v>
      </c>
      <c r="C498" s="52"/>
      <c r="D498" s="231">
        <v>0</v>
      </c>
      <c r="E498" s="55">
        <v>0.600868</v>
      </c>
      <c r="F498" s="32">
        <v>0.600868</v>
      </c>
      <c r="G498" s="4"/>
      <c r="H498" s="4"/>
      <c r="I498" s="211"/>
      <c r="J498" s="213"/>
      <c r="K498" s="4"/>
      <c r="L498" s="4"/>
      <c r="M498" s="40" t="s">
        <v>224</v>
      </c>
    </row>
    <row r="499" spans="1:13" ht="15.75">
      <c r="A499" s="50" t="s">
        <v>46</v>
      </c>
      <c r="B499" s="53" t="s">
        <v>99</v>
      </c>
      <c r="C499" s="52"/>
      <c r="D499" s="231">
        <v>0</v>
      </c>
      <c r="E499" s="55">
        <v>0.018242</v>
      </c>
      <c r="F499" s="32">
        <v>0.018242</v>
      </c>
      <c r="G499" s="4"/>
      <c r="H499" s="4"/>
      <c r="I499" s="211"/>
      <c r="J499" s="213"/>
      <c r="K499" s="4"/>
      <c r="L499" s="4"/>
      <c r="M499" s="40" t="s">
        <v>217</v>
      </c>
    </row>
    <row r="500" spans="1:13" ht="15.75">
      <c r="A500" s="50" t="s">
        <v>47</v>
      </c>
      <c r="B500" s="53" t="s">
        <v>100</v>
      </c>
      <c r="C500" s="52"/>
      <c r="D500" s="231">
        <v>0</v>
      </c>
      <c r="E500" s="55">
        <v>0.176962</v>
      </c>
      <c r="F500" s="32">
        <v>0.176962</v>
      </c>
      <c r="G500" s="4"/>
      <c r="H500" s="4"/>
      <c r="I500" s="211"/>
      <c r="J500" s="213"/>
      <c r="K500" s="4"/>
      <c r="L500" s="4"/>
      <c r="M500" s="40" t="s">
        <v>217</v>
      </c>
    </row>
    <row r="501" spans="1:13" ht="15.75">
      <c r="A501" s="50" t="s">
        <v>48</v>
      </c>
      <c r="B501" s="53" t="s">
        <v>101</v>
      </c>
      <c r="C501" s="52"/>
      <c r="D501" s="231">
        <v>0</v>
      </c>
      <c r="E501" s="55">
        <v>0.035322</v>
      </c>
      <c r="F501" s="32">
        <v>0.035322</v>
      </c>
      <c r="G501" s="4"/>
      <c r="H501" s="4"/>
      <c r="I501" s="211"/>
      <c r="J501" s="213"/>
      <c r="K501" s="4"/>
      <c r="L501" s="4"/>
      <c r="M501" s="40" t="s">
        <v>217</v>
      </c>
    </row>
    <row r="502" spans="1:13" ht="15.75">
      <c r="A502" s="50" t="s">
        <v>49</v>
      </c>
      <c r="B502" s="53" t="s">
        <v>102</v>
      </c>
      <c r="C502" s="52"/>
      <c r="D502" s="231">
        <v>0</v>
      </c>
      <c r="E502" s="55">
        <v>0.3094</v>
      </c>
      <c r="F502" s="32">
        <v>0.3094</v>
      </c>
      <c r="G502" s="4"/>
      <c r="H502" s="4"/>
      <c r="I502" s="211"/>
      <c r="J502" s="213"/>
      <c r="K502" s="4"/>
      <c r="L502" s="4"/>
      <c r="M502" s="40" t="s">
        <v>217</v>
      </c>
    </row>
    <row r="503" spans="1:13" ht="31.5">
      <c r="A503" s="50" t="s">
        <v>50</v>
      </c>
      <c r="B503" s="53" t="s">
        <v>103</v>
      </c>
      <c r="C503" s="52"/>
      <c r="D503" s="231">
        <v>0</v>
      </c>
      <c r="E503" s="55">
        <v>0.03312</v>
      </c>
      <c r="F503" s="32">
        <v>0.03312</v>
      </c>
      <c r="G503" s="4"/>
      <c r="H503" s="4"/>
      <c r="I503" s="211"/>
      <c r="J503" s="213"/>
      <c r="K503" s="4"/>
      <c r="L503" s="4"/>
      <c r="M503" s="40" t="s">
        <v>217</v>
      </c>
    </row>
    <row r="504" spans="1:13" ht="15.75">
      <c r="A504" s="50" t="s">
        <v>51</v>
      </c>
      <c r="B504" s="53" t="s">
        <v>104</v>
      </c>
      <c r="C504" s="52"/>
      <c r="D504" s="231">
        <v>0</v>
      </c>
      <c r="E504" s="55">
        <v>0.018177</v>
      </c>
      <c r="F504" s="32">
        <v>0.018177</v>
      </c>
      <c r="G504" s="4"/>
      <c r="H504" s="4"/>
      <c r="I504" s="211"/>
      <c r="J504" s="213"/>
      <c r="K504" s="4"/>
      <c r="L504" s="4"/>
      <c r="M504" s="40" t="s">
        <v>217</v>
      </c>
    </row>
    <row r="505" spans="1:13" ht="15.75">
      <c r="A505" s="50" t="s">
        <v>52</v>
      </c>
      <c r="B505" s="53" t="s">
        <v>105</v>
      </c>
      <c r="C505" s="52"/>
      <c r="D505" s="231">
        <v>0</v>
      </c>
      <c r="E505" s="55">
        <v>0.17786</v>
      </c>
      <c r="F505" s="32">
        <v>0.17786</v>
      </c>
      <c r="G505" s="4"/>
      <c r="H505" s="4"/>
      <c r="I505" s="211"/>
      <c r="J505" s="213"/>
      <c r="K505" s="4"/>
      <c r="L505" s="4"/>
      <c r="M505" s="40" t="s">
        <v>217</v>
      </c>
    </row>
    <row r="506" spans="1:13" ht="15.75">
      <c r="A506" s="50" t="s">
        <v>53</v>
      </c>
      <c r="B506" s="53" t="s">
        <v>106</v>
      </c>
      <c r="C506" s="52"/>
      <c r="D506" s="231">
        <v>0</v>
      </c>
      <c r="E506" s="55">
        <v>0.023484</v>
      </c>
      <c r="F506" s="32">
        <v>0.023484</v>
      </c>
      <c r="G506" s="4"/>
      <c r="H506" s="4"/>
      <c r="I506" s="211"/>
      <c r="J506" s="213"/>
      <c r="K506" s="4"/>
      <c r="L506" s="4"/>
      <c r="M506" s="40" t="s">
        <v>217</v>
      </c>
    </row>
    <row r="507" spans="1:13" ht="15.75">
      <c r="A507" s="50" t="s">
        <v>54</v>
      </c>
      <c r="B507" s="53" t="s">
        <v>107</v>
      </c>
      <c r="C507" s="52"/>
      <c r="D507" s="231">
        <v>0</v>
      </c>
      <c r="E507" s="55">
        <v>0.009233</v>
      </c>
      <c r="F507" s="32">
        <v>0.009233</v>
      </c>
      <c r="G507" s="4"/>
      <c r="H507" s="4"/>
      <c r="I507" s="211"/>
      <c r="J507" s="213"/>
      <c r="K507" s="4"/>
      <c r="L507" s="4"/>
      <c r="M507" s="40" t="s">
        <v>217</v>
      </c>
    </row>
    <row r="508" spans="1:13" ht="15.75">
      <c r="A508" s="50" t="s">
        <v>55</v>
      </c>
      <c r="B508" s="53" t="s">
        <v>108</v>
      </c>
      <c r="C508" s="52"/>
      <c r="D508" s="231">
        <v>0</v>
      </c>
      <c r="E508" s="55">
        <v>0.030542</v>
      </c>
      <c r="F508" s="32">
        <v>0.030542</v>
      </c>
      <c r="G508" s="4"/>
      <c r="H508" s="4"/>
      <c r="I508" s="211"/>
      <c r="J508" s="213"/>
      <c r="K508" s="4"/>
      <c r="L508" s="4"/>
      <c r="M508" s="40" t="s">
        <v>217</v>
      </c>
    </row>
    <row r="509" spans="1:13" ht="15.75">
      <c r="A509" s="50" t="s">
        <v>56</v>
      </c>
      <c r="B509" s="53" t="s">
        <v>109</v>
      </c>
      <c r="C509" s="52"/>
      <c r="D509" s="231">
        <v>0</v>
      </c>
      <c r="E509" s="55">
        <v>0.018322</v>
      </c>
      <c r="F509" s="32">
        <v>0.018322</v>
      </c>
      <c r="G509" s="4"/>
      <c r="H509" s="4"/>
      <c r="I509" s="211"/>
      <c r="J509" s="213"/>
      <c r="K509" s="4"/>
      <c r="L509" s="4"/>
      <c r="M509" s="40" t="s">
        <v>217</v>
      </c>
    </row>
    <row r="510" spans="1:13" ht="15.75">
      <c r="A510" s="50" t="s">
        <v>57</v>
      </c>
      <c r="B510" s="53" t="s">
        <v>110</v>
      </c>
      <c r="C510" s="52"/>
      <c r="D510" s="231">
        <v>0</v>
      </c>
      <c r="E510" s="55">
        <v>0.124952</v>
      </c>
      <c r="F510" s="32">
        <v>0.124952</v>
      </c>
      <c r="G510" s="4"/>
      <c r="H510" s="4"/>
      <c r="I510" s="211"/>
      <c r="J510" s="213"/>
      <c r="K510" s="4"/>
      <c r="L510" s="4"/>
      <c r="M510" s="40" t="s">
        <v>217</v>
      </c>
    </row>
    <row r="511" spans="1:13" ht="15.75">
      <c r="A511" s="50" t="s">
        <v>58</v>
      </c>
      <c r="B511" s="202" t="s">
        <v>111</v>
      </c>
      <c r="C511" s="52"/>
      <c r="D511" s="231">
        <v>0</v>
      </c>
      <c r="E511" s="55">
        <v>0.089782</v>
      </c>
      <c r="F511" s="32">
        <v>0.089782</v>
      </c>
      <c r="G511" s="4"/>
      <c r="H511" s="4"/>
      <c r="I511" s="211"/>
      <c r="J511" s="213"/>
      <c r="K511" s="4"/>
      <c r="L511" s="4"/>
      <c r="M511" s="40" t="s">
        <v>217</v>
      </c>
    </row>
    <row r="512" spans="1:13" ht="15.75">
      <c r="A512" s="50" t="s">
        <v>59</v>
      </c>
      <c r="B512" s="202" t="s">
        <v>111</v>
      </c>
      <c r="C512" s="52"/>
      <c r="D512" s="231">
        <v>0</v>
      </c>
      <c r="E512" s="55">
        <v>0.094179</v>
      </c>
      <c r="F512" s="32">
        <v>0.094179</v>
      </c>
      <c r="G512" s="4"/>
      <c r="H512" s="4"/>
      <c r="I512" s="211"/>
      <c r="J512" s="213"/>
      <c r="K512" s="4"/>
      <c r="L512" s="4"/>
      <c r="M512" s="40" t="s">
        <v>217</v>
      </c>
    </row>
    <row r="513" spans="1:13" ht="15.75">
      <c r="A513" s="50" t="s">
        <v>60</v>
      </c>
      <c r="B513" s="202" t="s">
        <v>112</v>
      </c>
      <c r="C513" s="52"/>
      <c r="D513" s="231">
        <v>0</v>
      </c>
      <c r="E513" s="55">
        <v>0.069877</v>
      </c>
      <c r="F513" s="32">
        <v>0.069877</v>
      </c>
      <c r="G513" s="4"/>
      <c r="H513" s="4"/>
      <c r="I513" s="211"/>
      <c r="J513" s="213"/>
      <c r="K513" s="4"/>
      <c r="L513" s="4"/>
      <c r="M513" s="40" t="s">
        <v>217</v>
      </c>
    </row>
    <row r="514" spans="1:13" ht="15.75">
      <c r="A514" s="50" t="s">
        <v>61</v>
      </c>
      <c r="B514" s="202" t="s">
        <v>113</v>
      </c>
      <c r="C514" s="52"/>
      <c r="D514" s="231">
        <v>0</v>
      </c>
      <c r="E514" s="55">
        <v>0.417178</v>
      </c>
      <c r="F514" s="32">
        <v>0.417178</v>
      </c>
      <c r="G514" s="4"/>
      <c r="H514" s="4"/>
      <c r="I514" s="211"/>
      <c r="J514" s="213"/>
      <c r="K514" s="4"/>
      <c r="L514" s="4"/>
      <c r="M514" s="40" t="s">
        <v>217</v>
      </c>
    </row>
    <row r="515" spans="1:13" ht="15.75">
      <c r="A515" s="50" t="s">
        <v>62</v>
      </c>
      <c r="B515" s="202" t="s">
        <v>114</v>
      </c>
      <c r="C515" s="52"/>
      <c r="D515" s="231">
        <v>0</v>
      </c>
      <c r="E515" s="55">
        <v>0.032083</v>
      </c>
      <c r="F515" s="32">
        <v>0.032083</v>
      </c>
      <c r="G515" s="4"/>
      <c r="H515" s="4"/>
      <c r="I515" s="211"/>
      <c r="J515" s="213"/>
      <c r="K515" s="4"/>
      <c r="L515" s="4"/>
      <c r="M515" s="40" t="s">
        <v>217</v>
      </c>
    </row>
    <row r="516" spans="1:13" ht="15.75">
      <c r="A516" s="50" t="s">
        <v>63</v>
      </c>
      <c r="B516" s="202" t="s">
        <v>115</v>
      </c>
      <c r="C516" s="52"/>
      <c r="D516" s="231">
        <v>0</v>
      </c>
      <c r="E516" s="55">
        <v>0.025612</v>
      </c>
      <c r="F516" s="32">
        <v>0.025612</v>
      </c>
      <c r="G516" s="4"/>
      <c r="H516" s="4"/>
      <c r="I516" s="211"/>
      <c r="J516" s="213"/>
      <c r="K516" s="4"/>
      <c r="L516" s="4"/>
      <c r="M516" s="40" t="s">
        <v>217</v>
      </c>
    </row>
    <row r="517" spans="1:13" ht="15.75">
      <c r="A517" s="50" t="s">
        <v>64</v>
      </c>
      <c r="B517" s="202" t="s">
        <v>116</v>
      </c>
      <c r="C517" s="52"/>
      <c r="D517" s="231">
        <v>0</v>
      </c>
      <c r="E517" s="55">
        <v>0.045087</v>
      </c>
      <c r="F517" s="32">
        <v>0.045087</v>
      </c>
      <c r="G517" s="4"/>
      <c r="H517" s="4"/>
      <c r="I517" s="211"/>
      <c r="J517" s="213"/>
      <c r="K517" s="4"/>
      <c r="L517" s="4"/>
      <c r="M517" s="40" t="s">
        <v>217</v>
      </c>
    </row>
    <row r="518" spans="1:13" ht="15.75">
      <c r="A518" s="50" t="s">
        <v>65</v>
      </c>
      <c r="B518" s="202" t="s">
        <v>117</v>
      </c>
      <c r="C518" s="52"/>
      <c r="D518" s="231">
        <v>0</v>
      </c>
      <c r="E518" s="55">
        <v>0.077861</v>
      </c>
      <c r="F518" s="32">
        <v>0.077861</v>
      </c>
      <c r="G518" s="4"/>
      <c r="H518" s="4"/>
      <c r="I518" s="211"/>
      <c r="J518" s="213"/>
      <c r="K518" s="4"/>
      <c r="L518" s="4"/>
      <c r="M518" s="40" t="s">
        <v>217</v>
      </c>
    </row>
    <row r="519" spans="1:13" ht="15.75">
      <c r="A519" s="50" t="s">
        <v>66</v>
      </c>
      <c r="B519" s="202" t="s">
        <v>119</v>
      </c>
      <c r="C519" s="52"/>
      <c r="D519" s="231">
        <v>0</v>
      </c>
      <c r="E519" s="55">
        <v>0.123109</v>
      </c>
      <c r="F519" s="32">
        <v>0.123109</v>
      </c>
      <c r="G519" s="4"/>
      <c r="H519" s="4"/>
      <c r="I519" s="211"/>
      <c r="J519" s="213"/>
      <c r="K519" s="4"/>
      <c r="L519" s="4"/>
      <c r="M519" s="40" t="s">
        <v>217</v>
      </c>
    </row>
    <row r="520" spans="1:13" ht="15.75">
      <c r="A520" s="50" t="s">
        <v>67</v>
      </c>
      <c r="B520" s="202" t="s">
        <v>120</v>
      </c>
      <c r="C520" s="52"/>
      <c r="D520" s="231">
        <v>0</v>
      </c>
      <c r="E520" s="55">
        <v>0.115725</v>
      </c>
      <c r="F520" s="32">
        <v>0.115725</v>
      </c>
      <c r="G520" s="4"/>
      <c r="H520" s="4"/>
      <c r="I520" s="211"/>
      <c r="J520" s="213"/>
      <c r="K520" s="4"/>
      <c r="L520" s="4"/>
      <c r="M520" s="40" t="s">
        <v>217</v>
      </c>
    </row>
    <row r="521" spans="1:13" ht="15.75">
      <c r="A521" s="50" t="s">
        <v>68</v>
      </c>
      <c r="B521" s="202" t="s">
        <v>123</v>
      </c>
      <c r="C521" s="52"/>
      <c r="D521" s="231">
        <v>0</v>
      </c>
      <c r="E521" s="55">
        <v>0.179768</v>
      </c>
      <c r="F521" s="32">
        <v>0.179768</v>
      </c>
      <c r="G521" s="4"/>
      <c r="H521" s="4"/>
      <c r="I521" s="211"/>
      <c r="J521" s="213"/>
      <c r="K521" s="4"/>
      <c r="L521" s="4"/>
      <c r="M521" s="40" t="s">
        <v>217</v>
      </c>
    </row>
    <row r="522" spans="1:13" ht="15.75">
      <c r="A522" s="50" t="s">
        <v>69</v>
      </c>
      <c r="B522" s="202" t="s">
        <v>124</v>
      </c>
      <c r="C522" s="52"/>
      <c r="D522" s="231">
        <v>0</v>
      </c>
      <c r="E522" s="55">
        <v>0.213837</v>
      </c>
      <c r="F522" s="32">
        <v>0.213837</v>
      </c>
      <c r="G522" s="4"/>
      <c r="H522" s="4"/>
      <c r="I522" s="211"/>
      <c r="J522" s="213"/>
      <c r="K522" s="4"/>
      <c r="L522" s="4"/>
      <c r="M522" s="40" t="s">
        <v>217</v>
      </c>
    </row>
    <row r="523" spans="1:13" ht="15.75">
      <c r="A523" s="50" t="s">
        <v>70</v>
      </c>
      <c r="B523" s="202" t="s">
        <v>125</v>
      </c>
      <c r="C523" s="52"/>
      <c r="D523" s="231">
        <v>0</v>
      </c>
      <c r="E523" s="55">
        <v>0.101124</v>
      </c>
      <c r="F523" s="32">
        <v>0.101124</v>
      </c>
      <c r="G523" s="4"/>
      <c r="H523" s="4"/>
      <c r="I523" s="211"/>
      <c r="J523" s="213"/>
      <c r="K523" s="4"/>
      <c r="L523" s="4"/>
      <c r="M523" s="40" t="s">
        <v>217</v>
      </c>
    </row>
    <row r="524" spans="1:13" ht="15.75">
      <c r="A524" s="50" t="s">
        <v>71</v>
      </c>
      <c r="B524" s="202" t="s">
        <v>126</v>
      </c>
      <c r="C524" s="52"/>
      <c r="D524" s="231">
        <v>0</v>
      </c>
      <c r="E524" s="55">
        <v>0.068884</v>
      </c>
      <c r="F524" s="32">
        <v>0.068884</v>
      </c>
      <c r="G524" s="4"/>
      <c r="H524" s="4"/>
      <c r="I524" s="211"/>
      <c r="J524" s="213"/>
      <c r="K524" s="4"/>
      <c r="L524" s="4"/>
      <c r="M524" s="40" t="s">
        <v>217</v>
      </c>
    </row>
    <row r="525" spans="1:13" ht="15.75">
      <c r="A525" s="50" t="s">
        <v>72</v>
      </c>
      <c r="B525" s="202" t="s">
        <v>110</v>
      </c>
      <c r="C525" s="52"/>
      <c r="D525" s="231">
        <v>0</v>
      </c>
      <c r="E525" s="55">
        <v>0.099077</v>
      </c>
      <c r="F525" s="32">
        <v>0.099077</v>
      </c>
      <c r="G525" s="4"/>
      <c r="H525" s="4"/>
      <c r="I525" s="211"/>
      <c r="J525" s="213"/>
      <c r="K525" s="4"/>
      <c r="L525" s="4"/>
      <c r="M525" s="40" t="s">
        <v>217</v>
      </c>
    </row>
    <row r="526" spans="1:13" ht="15.75">
      <c r="A526" s="50" t="s">
        <v>73</v>
      </c>
      <c r="B526" s="202" t="s">
        <v>111</v>
      </c>
      <c r="C526" s="52"/>
      <c r="D526" s="231">
        <v>0</v>
      </c>
      <c r="E526" s="55">
        <v>0.044203</v>
      </c>
      <c r="F526" s="32">
        <v>0.044203</v>
      </c>
      <c r="G526" s="4"/>
      <c r="H526" s="4"/>
      <c r="I526" s="211"/>
      <c r="J526" s="213"/>
      <c r="K526" s="4"/>
      <c r="L526" s="4"/>
      <c r="M526" s="40" t="s">
        <v>217</v>
      </c>
    </row>
    <row r="527" spans="1:13" ht="15.75">
      <c r="A527" s="50" t="s">
        <v>74</v>
      </c>
      <c r="B527" s="202" t="s">
        <v>127</v>
      </c>
      <c r="C527" s="52"/>
      <c r="D527" s="231">
        <v>0</v>
      </c>
      <c r="E527" s="55">
        <v>0.085914</v>
      </c>
      <c r="F527" s="32">
        <v>0.085914</v>
      </c>
      <c r="G527" s="4"/>
      <c r="H527" s="4"/>
      <c r="I527" s="211"/>
      <c r="J527" s="213"/>
      <c r="K527" s="4"/>
      <c r="L527" s="4"/>
      <c r="M527" s="40" t="s">
        <v>217</v>
      </c>
    </row>
    <row r="528" spans="1:13" ht="15.75">
      <c r="A528" s="50" t="s">
        <v>75</v>
      </c>
      <c r="B528" s="202" t="s">
        <v>128</v>
      </c>
      <c r="C528" s="52"/>
      <c r="D528" s="231">
        <v>0</v>
      </c>
      <c r="E528" s="55">
        <v>0.027454</v>
      </c>
      <c r="F528" s="32">
        <v>0.027454</v>
      </c>
      <c r="G528" s="4"/>
      <c r="H528" s="4"/>
      <c r="I528" s="211"/>
      <c r="J528" s="213"/>
      <c r="K528" s="4"/>
      <c r="L528" s="4"/>
      <c r="M528" s="40" t="s">
        <v>217</v>
      </c>
    </row>
    <row r="529" spans="1:13" ht="15.75">
      <c r="A529" s="50" t="s">
        <v>76</v>
      </c>
      <c r="B529" s="202" t="s">
        <v>129</v>
      </c>
      <c r="C529" s="52"/>
      <c r="D529" s="231">
        <v>0</v>
      </c>
      <c r="E529" s="55">
        <v>0.256003</v>
      </c>
      <c r="F529" s="32">
        <v>0.256003</v>
      </c>
      <c r="G529" s="4"/>
      <c r="H529" s="4"/>
      <c r="I529" s="211"/>
      <c r="J529" s="213"/>
      <c r="K529" s="4"/>
      <c r="L529" s="4"/>
      <c r="M529" s="40" t="s">
        <v>217</v>
      </c>
    </row>
    <row r="530" spans="1:13" ht="31.5">
      <c r="A530" s="50" t="s">
        <v>77</v>
      </c>
      <c r="B530" s="202" t="s">
        <v>130</v>
      </c>
      <c r="C530" s="52"/>
      <c r="D530" s="231">
        <v>0</v>
      </c>
      <c r="E530" s="55">
        <v>0.424441</v>
      </c>
      <c r="F530" s="32">
        <v>0.424441</v>
      </c>
      <c r="G530" s="4"/>
      <c r="H530" s="4"/>
      <c r="I530" s="211"/>
      <c r="J530" s="213"/>
      <c r="K530" s="4"/>
      <c r="L530" s="4"/>
      <c r="M530" s="40" t="s">
        <v>217</v>
      </c>
    </row>
    <row r="531" spans="1:13" ht="31.5">
      <c r="A531" s="50" t="s">
        <v>78</v>
      </c>
      <c r="B531" s="202" t="s">
        <v>131</v>
      </c>
      <c r="C531" s="52"/>
      <c r="D531" s="231">
        <v>0</v>
      </c>
      <c r="E531" s="55">
        <v>0.081863</v>
      </c>
      <c r="F531" s="32">
        <v>0.081863</v>
      </c>
      <c r="G531" s="4"/>
      <c r="H531" s="4"/>
      <c r="I531" s="211"/>
      <c r="J531" s="213"/>
      <c r="K531" s="4"/>
      <c r="L531" s="4"/>
      <c r="M531" s="40" t="s">
        <v>217</v>
      </c>
    </row>
    <row r="532" spans="1:13" ht="15.75">
      <c r="A532" s="50" t="s">
        <v>79</v>
      </c>
      <c r="B532" s="202" t="s">
        <v>132</v>
      </c>
      <c r="C532" s="52"/>
      <c r="D532" s="231">
        <v>0</v>
      </c>
      <c r="E532" s="55">
        <v>0.015499</v>
      </c>
      <c r="F532" s="32">
        <v>0.015499</v>
      </c>
      <c r="G532" s="4"/>
      <c r="H532" s="4"/>
      <c r="I532" s="211"/>
      <c r="J532" s="213"/>
      <c r="K532" s="4"/>
      <c r="L532" s="4"/>
      <c r="M532" s="40" t="s">
        <v>217</v>
      </c>
    </row>
    <row r="533" spans="1:13" ht="15.75">
      <c r="A533" s="50" t="s">
        <v>80</v>
      </c>
      <c r="B533" s="202" t="s">
        <v>133</v>
      </c>
      <c r="C533" s="52"/>
      <c r="D533" s="231">
        <v>0</v>
      </c>
      <c r="E533" s="55">
        <v>0.074935</v>
      </c>
      <c r="F533" s="32">
        <v>0.074935</v>
      </c>
      <c r="G533" s="4"/>
      <c r="H533" s="4"/>
      <c r="I533" s="211"/>
      <c r="J533" s="213"/>
      <c r="K533" s="4"/>
      <c r="L533" s="4"/>
      <c r="M533" s="40" t="s">
        <v>217</v>
      </c>
    </row>
    <row r="534" spans="1:13" ht="15.75">
      <c r="A534" s="50" t="s">
        <v>81</v>
      </c>
      <c r="B534" s="202" t="s">
        <v>134</v>
      </c>
      <c r="C534" s="52"/>
      <c r="D534" s="231">
        <v>0</v>
      </c>
      <c r="E534" s="55">
        <v>0.309248</v>
      </c>
      <c r="F534" s="32">
        <v>0.309248</v>
      </c>
      <c r="G534" s="4"/>
      <c r="H534" s="4"/>
      <c r="I534" s="211"/>
      <c r="J534" s="213"/>
      <c r="K534" s="4"/>
      <c r="L534" s="4"/>
      <c r="M534" s="40" t="s">
        <v>217</v>
      </c>
    </row>
    <row r="535" spans="1:13" ht="15.75">
      <c r="A535" s="50" t="s">
        <v>82</v>
      </c>
      <c r="B535" s="202" t="s">
        <v>136</v>
      </c>
      <c r="C535" s="52"/>
      <c r="D535" s="231">
        <v>0</v>
      </c>
      <c r="E535" s="55">
        <v>0.013162</v>
      </c>
      <c r="F535" s="32">
        <v>0.013162</v>
      </c>
      <c r="G535" s="4"/>
      <c r="H535" s="4"/>
      <c r="I535" s="211"/>
      <c r="J535" s="213"/>
      <c r="K535" s="4"/>
      <c r="L535" s="4"/>
      <c r="M535" s="40" t="s">
        <v>217</v>
      </c>
    </row>
    <row r="536" spans="1:13" ht="15.75">
      <c r="A536" s="50" t="s">
        <v>83</v>
      </c>
      <c r="B536" s="202" t="s">
        <v>110</v>
      </c>
      <c r="C536" s="52"/>
      <c r="D536" s="231">
        <v>0</v>
      </c>
      <c r="E536" s="55">
        <v>0.134554</v>
      </c>
      <c r="F536" s="32">
        <v>0.134554</v>
      </c>
      <c r="G536" s="4"/>
      <c r="H536" s="4"/>
      <c r="I536" s="211"/>
      <c r="J536" s="213"/>
      <c r="K536" s="4"/>
      <c r="L536" s="4"/>
      <c r="M536" s="40" t="s">
        <v>217</v>
      </c>
    </row>
    <row r="537" spans="1:13" ht="15.75">
      <c r="A537" s="50" t="s">
        <v>84</v>
      </c>
      <c r="B537" s="202" t="s">
        <v>137</v>
      </c>
      <c r="C537" s="52"/>
      <c r="D537" s="231">
        <v>0</v>
      </c>
      <c r="E537" s="55">
        <v>0.280509</v>
      </c>
      <c r="F537" s="32">
        <v>0.280509</v>
      </c>
      <c r="G537" s="4"/>
      <c r="H537" s="4"/>
      <c r="I537" s="211"/>
      <c r="J537" s="213"/>
      <c r="K537" s="4"/>
      <c r="L537" s="4"/>
      <c r="M537" s="40" t="s">
        <v>217</v>
      </c>
    </row>
    <row r="538" spans="1:13" ht="15.75">
      <c r="A538" s="50" t="s">
        <v>141</v>
      </c>
      <c r="B538" s="202" t="s">
        <v>138</v>
      </c>
      <c r="C538" s="52"/>
      <c r="D538" s="231">
        <v>0</v>
      </c>
      <c r="E538" s="55">
        <v>0.280722</v>
      </c>
      <c r="F538" s="32">
        <v>0.280722</v>
      </c>
      <c r="G538" s="4"/>
      <c r="H538" s="4"/>
      <c r="I538" s="211"/>
      <c r="J538" s="213"/>
      <c r="K538" s="4"/>
      <c r="L538" s="4"/>
      <c r="M538" s="40" t="s">
        <v>217</v>
      </c>
    </row>
    <row r="539" spans="1:13" ht="15.75">
      <c r="A539" s="50" t="s">
        <v>142</v>
      </c>
      <c r="B539" s="202" t="s">
        <v>139</v>
      </c>
      <c r="C539" s="52"/>
      <c r="D539" s="231">
        <v>0</v>
      </c>
      <c r="E539" s="55">
        <v>0.036491</v>
      </c>
      <c r="F539" s="32">
        <v>0.036491</v>
      </c>
      <c r="G539" s="4"/>
      <c r="H539" s="4"/>
      <c r="I539" s="211"/>
      <c r="J539" s="213"/>
      <c r="K539" s="4"/>
      <c r="L539" s="4"/>
      <c r="M539" s="40" t="s">
        <v>217</v>
      </c>
    </row>
    <row r="540" spans="1:13" ht="15.75">
      <c r="A540" s="50" t="s">
        <v>143</v>
      </c>
      <c r="B540" s="202" t="s">
        <v>140</v>
      </c>
      <c r="C540" s="52"/>
      <c r="D540" s="231">
        <v>0</v>
      </c>
      <c r="E540" s="55">
        <v>0.192327</v>
      </c>
      <c r="F540" s="32">
        <v>0.192327</v>
      </c>
      <c r="G540" s="4"/>
      <c r="H540" s="4"/>
      <c r="I540" s="211"/>
      <c r="J540" s="213"/>
      <c r="K540" s="4"/>
      <c r="L540" s="4"/>
      <c r="M540" s="40" t="s">
        <v>217</v>
      </c>
    </row>
    <row r="541" spans="1:13" ht="15.75">
      <c r="A541" s="50"/>
      <c r="B541" s="62"/>
      <c r="C541" s="52"/>
      <c r="D541" s="231"/>
      <c r="E541" s="33"/>
      <c r="F541" s="40"/>
      <c r="G541" s="4"/>
      <c r="H541" s="4"/>
      <c r="I541" s="211"/>
      <c r="J541" s="213"/>
      <c r="K541" s="4"/>
      <c r="L541" s="4"/>
      <c r="M541" s="34"/>
    </row>
    <row r="542" spans="1:13" ht="47.25">
      <c r="A542" s="205" t="s">
        <v>656</v>
      </c>
      <c r="B542" s="205"/>
      <c r="C542" s="52"/>
      <c r="D542" s="231"/>
      <c r="E542" s="33"/>
      <c r="F542" s="40"/>
      <c r="G542" s="4"/>
      <c r="H542" s="4"/>
      <c r="I542" s="211"/>
      <c r="J542" s="213"/>
      <c r="K542" s="4"/>
      <c r="L542" s="4"/>
      <c r="M542" s="34"/>
    </row>
    <row r="543" spans="1:13" ht="31.5">
      <c r="A543" s="31"/>
      <c r="B543" s="32" t="s">
        <v>657</v>
      </c>
      <c r="C543" s="52"/>
      <c r="D543" s="52"/>
      <c r="E543" s="63"/>
      <c r="F543" s="4"/>
      <c r="G543" s="4"/>
      <c r="H543" s="4"/>
      <c r="I543" s="211"/>
      <c r="J543" s="213"/>
      <c r="K543" s="4"/>
      <c r="L543" s="4"/>
      <c r="M543" s="34"/>
    </row>
    <row r="544" spans="1:13" ht="15.75">
      <c r="A544" s="64">
        <v>1</v>
      </c>
      <c r="B544" s="53" t="s">
        <v>559</v>
      </c>
      <c r="C544" s="52"/>
      <c r="D544" s="52"/>
      <c r="E544" s="63"/>
      <c r="F544" s="4"/>
      <c r="G544" s="4"/>
      <c r="H544" s="4"/>
      <c r="I544" s="211"/>
      <c r="J544" s="213"/>
      <c r="K544" s="4"/>
      <c r="L544" s="4"/>
      <c r="M544" s="34"/>
    </row>
    <row r="545" spans="1:13" ht="15.75">
      <c r="A545" s="64">
        <v>2</v>
      </c>
      <c r="B545" s="53" t="s">
        <v>560</v>
      </c>
      <c r="C545" s="52"/>
      <c r="D545" s="52"/>
      <c r="E545" s="63"/>
      <c r="F545" s="4"/>
      <c r="G545" s="4"/>
      <c r="H545" s="4"/>
      <c r="I545" s="211"/>
      <c r="J545" s="213"/>
      <c r="K545" s="4"/>
      <c r="L545" s="4"/>
      <c r="M545" s="34"/>
    </row>
    <row r="546" spans="1:13" ht="16.5" thickBot="1">
      <c r="A546" s="65" t="s">
        <v>561</v>
      </c>
      <c r="B546" s="66"/>
      <c r="C546" s="67"/>
      <c r="D546" s="67"/>
      <c r="E546" s="68"/>
      <c r="F546" s="69"/>
      <c r="G546" s="69"/>
      <c r="H546" s="69"/>
      <c r="I546" s="69"/>
      <c r="J546" s="69"/>
      <c r="K546" s="69"/>
      <c r="L546" s="69"/>
      <c r="M546" s="70"/>
    </row>
    <row r="548" spans="4:9" ht="23.25">
      <c r="D548" s="2" t="s">
        <v>209</v>
      </c>
      <c r="H548" s="206"/>
      <c r="I548" s="206"/>
    </row>
    <row r="549" spans="2:7" ht="23.25">
      <c r="B549" s="206"/>
      <c r="C549" s="206"/>
      <c r="D549" s="206"/>
      <c r="E549" s="206"/>
      <c r="F549" s="206"/>
      <c r="G549" s="206"/>
    </row>
    <row r="65339" ht="15.75" customHeight="1" hidden="1"/>
  </sheetData>
  <sheetProtection selectLockedCells="1" selectUnlockedCells="1"/>
  <mergeCells count="13">
    <mergeCell ref="A1:M1"/>
    <mergeCell ref="A11:A13"/>
    <mergeCell ref="B11:B13"/>
    <mergeCell ref="C11:C13"/>
    <mergeCell ref="D11:E12"/>
    <mergeCell ref="F11:F12"/>
    <mergeCell ref="G11:G12"/>
    <mergeCell ref="H11:H13"/>
    <mergeCell ref="I11:L11"/>
    <mergeCell ref="M11:M13"/>
    <mergeCell ref="I12:I13"/>
    <mergeCell ref="J12:J13"/>
    <mergeCell ref="K12:L12"/>
  </mergeCells>
  <dataValidations count="1">
    <dataValidation type="decimal" operator="notEqual" allowBlank="1" showInputMessage="1" showErrorMessage="1" sqref="C23:E23">
      <formula1>1E+25</formula1>
    </dataValidation>
  </dataValidations>
  <printOptions/>
  <pageMargins left="0.15748031496062992" right="0.1968503937007874" top="0.3937007874015748" bottom="0.1968503937007874" header="0.31496062992125984" footer="0.2755905511811024"/>
  <pageSetup fitToHeight="0"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G48"/>
  <sheetViews>
    <sheetView zoomScale="75" zoomScaleNormal="75" zoomScaleSheetLayoutView="80" zoomScalePageLayoutView="0" workbookViewId="0" topLeftCell="A1">
      <selection activeCell="E6" sqref="E6"/>
    </sheetView>
  </sheetViews>
  <sheetFormatPr defaultColWidth="9.00390625" defaultRowHeight="15.75"/>
  <cols>
    <col min="1" max="1" width="9.00390625" style="152" customWidth="1"/>
    <col min="2" max="2" width="34.875" style="152" customWidth="1"/>
    <col min="3" max="3" width="15.00390625" style="152" customWidth="1"/>
    <col min="4" max="4" width="14.375" style="152" customWidth="1"/>
    <col min="5" max="5" width="30.75390625" style="152" customWidth="1"/>
    <col min="6" max="16384" width="9.00390625" style="152" customWidth="1"/>
  </cols>
  <sheetData>
    <row r="1" spans="1:5" ht="34.5" customHeight="1">
      <c r="A1" s="349" t="s">
        <v>496</v>
      </c>
      <c r="B1" s="349"/>
      <c r="C1" s="349"/>
      <c r="D1" s="349"/>
      <c r="E1" s="349"/>
    </row>
    <row r="2" spans="1:5" ht="15.75">
      <c r="A2" s="159"/>
      <c r="B2" s="159"/>
      <c r="C2" s="160"/>
      <c r="D2"/>
      <c r="E2" s="151" t="s">
        <v>621</v>
      </c>
    </row>
    <row r="3" spans="4:5" ht="15.75">
      <c r="D3"/>
      <c r="E3" s="151" t="s">
        <v>497</v>
      </c>
    </row>
    <row r="4" spans="4:5" ht="15.75">
      <c r="D4" t="s">
        <v>498</v>
      </c>
      <c r="E4" s="151"/>
    </row>
    <row r="5" spans="4:5" ht="15.75">
      <c r="D5"/>
      <c r="E5" s="343" t="s">
        <v>570</v>
      </c>
    </row>
    <row r="6" spans="4:7" ht="32.25" customHeight="1">
      <c r="D6"/>
      <c r="E6" s="345" t="s">
        <v>356</v>
      </c>
      <c r="F6" s="362"/>
      <c r="G6" s="362"/>
    </row>
    <row r="7" spans="4:7" ht="15.75">
      <c r="D7"/>
      <c r="E7" s="151" t="s">
        <v>415</v>
      </c>
      <c r="F7" s="161"/>
      <c r="G7" s="161"/>
    </row>
    <row r="8" spans="4:5" ht="15.75">
      <c r="D8"/>
      <c r="E8" s="151" t="s">
        <v>623</v>
      </c>
    </row>
    <row r="9" spans="4:5" ht="15.75">
      <c r="D9"/>
      <c r="E9" s="151"/>
    </row>
    <row r="10" spans="4:5" ht="15.75">
      <c r="D10"/>
      <c r="E10" s="151" t="s">
        <v>584</v>
      </c>
    </row>
    <row r="11" spans="1:5" ht="15.75">
      <c r="A11" s="162"/>
      <c r="E11" s="151"/>
    </row>
    <row r="12" spans="1:5" ht="12.75" customHeight="1">
      <c r="A12" s="363" t="s">
        <v>624</v>
      </c>
      <c r="B12" s="363" t="s">
        <v>294</v>
      </c>
      <c r="C12" s="363" t="s">
        <v>573</v>
      </c>
      <c r="D12" s="363"/>
      <c r="E12" s="363" t="s">
        <v>578</v>
      </c>
    </row>
    <row r="13" spans="1:5" ht="15.75">
      <c r="A13" s="363"/>
      <c r="B13" s="363"/>
      <c r="C13" s="363"/>
      <c r="D13" s="363"/>
      <c r="E13" s="363"/>
    </row>
    <row r="14" spans="1:7" ht="15.75">
      <c r="A14" s="363"/>
      <c r="B14" s="363"/>
      <c r="C14" s="163" t="s">
        <v>499</v>
      </c>
      <c r="D14" s="163" t="s">
        <v>500</v>
      </c>
      <c r="E14" s="363"/>
      <c r="F14" s="161"/>
      <c r="G14" s="161"/>
    </row>
    <row r="15" spans="1:5" ht="32.25" customHeight="1">
      <c r="A15" s="164">
        <v>1</v>
      </c>
      <c r="B15" s="165" t="s">
        <v>297</v>
      </c>
      <c r="C15" s="166">
        <f>'приложение 8'!C18</f>
        <v>69.215</v>
      </c>
      <c r="D15" s="166">
        <f>'приложение 8'!D18</f>
        <v>147.73999999999998</v>
      </c>
      <c r="E15" s="164"/>
    </row>
    <row r="16" spans="1:5" ht="31.5">
      <c r="A16" s="78" t="s">
        <v>628</v>
      </c>
      <c r="B16" s="53" t="s">
        <v>298</v>
      </c>
      <c r="C16" s="167">
        <f>C17+C18+C19</f>
        <v>28.340000000000003</v>
      </c>
      <c r="D16" s="167">
        <f>D17+D18+D19</f>
        <v>106.85600000000001</v>
      </c>
      <c r="E16" s="35"/>
    </row>
    <row r="17" spans="1:5" ht="31.5">
      <c r="A17" s="78" t="s">
        <v>630</v>
      </c>
      <c r="B17" s="53" t="s">
        <v>299</v>
      </c>
      <c r="C17" s="167">
        <f>'приложение 8'!C20</f>
        <v>28.340000000000003</v>
      </c>
      <c r="D17" s="167">
        <f>'приложение 8'!D20</f>
        <v>28.409999999999997</v>
      </c>
      <c r="E17" s="35"/>
    </row>
    <row r="18" spans="1:7" ht="15.75">
      <c r="A18" s="78" t="s">
        <v>632</v>
      </c>
      <c r="B18" s="53" t="s">
        <v>300</v>
      </c>
      <c r="C18" s="167"/>
      <c r="D18" s="167"/>
      <c r="E18" s="35"/>
      <c r="F18" s="169"/>
      <c r="G18" s="169"/>
    </row>
    <row r="19" spans="1:5" ht="47.25">
      <c r="A19" s="78" t="s">
        <v>634</v>
      </c>
      <c r="B19" s="53" t="s">
        <v>301</v>
      </c>
      <c r="C19" s="167">
        <f>C20+C21</f>
        <v>0</v>
      </c>
      <c r="D19" s="167">
        <f>D20+D21</f>
        <v>78.44600000000001</v>
      </c>
      <c r="E19" s="35"/>
    </row>
    <row r="20" spans="1:5" ht="31.5">
      <c r="A20" s="78" t="s">
        <v>302</v>
      </c>
      <c r="B20" s="53" t="s">
        <v>303</v>
      </c>
      <c r="C20" s="168"/>
      <c r="D20" s="168"/>
      <c r="E20" s="35"/>
    </row>
    <row r="21" spans="1:5" ht="31.5">
      <c r="A21" s="78" t="s">
        <v>304</v>
      </c>
      <c r="B21" s="53" t="s">
        <v>305</v>
      </c>
      <c r="C21" s="167">
        <f>'приложение 8'!C24</f>
        <v>0</v>
      </c>
      <c r="D21" s="167">
        <f>'приложение 8'!D24</f>
        <v>78.44600000000001</v>
      </c>
      <c r="E21" s="35"/>
    </row>
    <row r="22" spans="1:5" ht="15.75">
      <c r="A22" s="78" t="s">
        <v>636</v>
      </c>
      <c r="B22" s="53" t="s">
        <v>306</v>
      </c>
      <c r="C22" s="167"/>
      <c r="D22" s="168"/>
      <c r="E22" s="35"/>
    </row>
    <row r="23" spans="1:5" ht="15.75">
      <c r="A23" s="78" t="s">
        <v>642</v>
      </c>
      <c r="B23" s="53" t="s">
        <v>307</v>
      </c>
      <c r="C23" s="168">
        <f>C24+C25+C26</f>
        <v>40.875</v>
      </c>
      <c r="D23" s="168">
        <f>D24+D25+D26</f>
        <v>40.884</v>
      </c>
      <c r="E23" s="35"/>
    </row>
    <row r="24" spans="1:5" ht="15.75">
      <c r="A24" s="78" t="s">
        <v>308</v>
      </c>
      <c r="B24" s="53" t="s">
        <v>309</v>
      </c>
      <c r="C24" s="167">
        <f>'приложение 8'!C27</f>
        <v>40.875</v>
      </c>
      <c r="D24" s="167">
        <f>'приложение 8'!D27</f>
        <v>40.884</v>
      </c>
      <c r="E24" s="35"/>
    </row>
    <row r="25" spans="1:5" ht="15.75">
      <c r="A25" s="78" t="s">
        <v>310</v>
      </c>
      <c r="B25" s="53" t="s">
        <v>311</v>
      </c>
      <c r="C25" s="167"/>
      <c r="D25" s="167"/>
      <c r="E25" s="35"/>
    </row>
    <row r="26" spans="1:5" ht="31.5">
      <c r="A26" s="78" t="s">
        <v>312</v>
      </c>
      <c r="B26" s="53" t="s">
        <v>313</v>
      </c>
      <c r="C26" s="167"/>
      <c r="D26" s="167"/>
      <c r="E26" s="35"/>
    </row>
    <row r="27" spans="1:5" ht="15.75">
      <c r="A27" s="78" t="s">
        <v>647</v>
      </c>
      <c r="B27" s="53" t="s">
        <v>314</v>
      </c>
      <c r="C27" s="167"/>
      <c r="D27" s="168"/>
      <c r="E27" s="35"/>
    </row>
    <row r="28" spans="1:5" ht="15.75">
      <c r="A28" s="78" t="s">
        <v>652</v>
      </c>
      <c r="B28" s="53" t="s">
        <v>315</v>
      </c>
      <c r="C28" s="167"/>
      <c r="D28" s="168"/>
      <c r="E28" s="35"/>
    </row>
    <row r="29" spans="1:5" ht="15.75">
      <c r="A29" s="78" t="s">
        <v>316</v>
      </c>
      <c r="B29" s="53" t="s">
        <v>317</v>
      </c>
      <c r="C29" s="167"/>
      <c r="D29" s="167"/>
      <c r="E29" s="35"/>
    </row>
    <row r="30" spans="1:5" ht="31.5">
      <c r="A30" s="78" t="s">
        <v>318</v>
      </c>
      <c r="B30" s="53" t="s">
        <v>319</v>
      </c>
      <c r="C30" s="167"/>
      <c r="D30" s="167"/>
      <c r="E30" s="35"/>
    </row>
    <row r="31" spans="1:5" ht="15.75">
      <c r="A31" s="170" t="s">
        <v>653</v>
      </c>
      <c r="B31" s="165" t="s">
        <v>320</v>
      </c>
      <c r="C31" s="171"/>
      <c r="D31" s="167"/>
      <c r="E31" s="172"/>
    </row>
    <row r="32" spans="1:5" ht="15.75">
      <c r="A32" s="78" t="s">
        <v>655</v>
      </c>
      <c r="B32" s="53" t="s">
        <v>321</v>
      </c>
      <c r="C32" s="173"/>
      <c r="D32" s="167"/>
      <c r="E32" s="35"/>
    </row>
    <row r="33" spans="1:5" ht="15.75">
      <c r="A33" s="78" t="s">
        <v>322</v>
      </c>
      <c r="B33" s="53" t="s">
        <v>323</v>
      </c>
      <c r="C33" s="173"/>
      <c r="D33" s="173"/>
      <c r="E33" s="35"/>
    </row>
    <row r="34" spans="1:5" ht="15.75">
      <c r="A34" s="174" t="s">
        <v>324</v>
      </c>
      <c r="B34" s="53" t="s">
        <v>325</v>
      </c>
      <c r="C34" s="175"/>
      <c r="D34" s="175"/>
      <c r="E34" s="176"/>
    </row>
    <row r="35" spans="1:5" ht="15.75">
      <c r="A35" s="174" t="s">
        <v>326</v>
      </c>
      <c r="B35" s="53" t="s">
        <v>327</v>
      </c>
      <c r="C35" s="175"/>
      <c r="D35" s="175"/>
      <c r="E35" s="176"/>
    </row>
    <row r="36" spans="1:5" ht="15.75">
      <c r="A36" s="78" t="s">
        <v>328</v>
      </c>
      <c r="B36" s="53" t="s">
        <v>329</v>
      </c>
      <c r="C36" s="175"/>
      <c r="D36" s="175"/>
      <c r="E36" s="176"/>
    </row>
    <row r="37" spans="1:5" ht="21.75" customHeight="1">
      <c r="A37" s="78" t="s">
        <v>330</v>
      </c>
      <c r="B37" s="53" t="s">
        <v>331</v>
      </c>
      <c r="C37" s="175"/>
      <c r="D37" s="175"/>
      <c r="E37" s="176"/>
    </row>
    <row r="38" spans="1:5" ht="15.75">
      <c r="A38" s="78" t="s">
        <v>332</v>
      </c>
      <c r="B38" s="53" t="s">
        <v>333</v>
      </c>
      <c r="C38" s="175"/>
      <c r="D38" s="167"/>
      <c r="E38" s="176"/>
    </row>
    <row r="39" spans="1:5" ht="31.5">
      <c r="A39" s="177"/>
      <c r="B39" s="178" t="s">
        <v>334</v>
      </c>
      <c r="C39" s="304">
        <f>'приложение 8'!C42</f>
        <v>69.215</v>
      </c>
      <c r="D39" s="304">
        <f>'приложение 8'!D42</f>
        <v>147.73999999999998</v>
      </c>
      <c r="E39" s="179"/>
    </row>
    <row r="40" spans="1:5" ht="15.75">
      <c r="A40" s="180"/>
      <c r="B40" s="53" t="s">
        <v>335</v>
      </c>
      <c r="C40" s="175"/>
      <c r="D40" s="175"/>
      <c r="E40" s="176"/>
    </row>
    <row r="41" spans="1:5" ht="15.75">
      <c r="A41" s="180"/>
      <c r="B41" s="181" t="s">
        <v>336</v>
      </c>
      <c r="C41" s="175"/>
      <c r="D41" s="175"/>
      <c r="E41" s="176"/>
    </row>
    <row r="42" spans="1:5" ht="15.75">
      <c r="A42" s="180"/>
      <c r="B42" s="181" t="s">
        <v>337</v>
      </c>
      <c r="C42" s="175"/>
      <c r="D42" s="175"/>
      <c r="E42" s="176"/>
    </row>
    <row r="43" spans="1:5" ht="15.75">
      <c r="A43" s="182"/>
      <c r="B43" s="183"/>
      <c r="C43" s="136"/>
      <c r="D43" s="136"/>
      <c r="E43" s="184"/>
    </row>
    <row r="44" spans="1:4" ht="15.75">
      <c r="A44" s="182" t="s">
        <v>338</v>
      </c>
      <c r="C44" s="185"/>
      <c r="D44" s="185"/>
    </row>
    <row r="45" spans="1:4" ht="15.75">
      <c r="A45" s="182" t="s">
        <v>339</v>
      </c>
      <c r="C45" s="185"/>
      <c r="D45" s="185"/>
    </row>
    <row r="46" spans="1:4" ht="15.75">
      <c r="A46" s="182"/>
      <c r="C46" s="185"/>
      <c r="D46" s="185"/>
    </row>
    <row r="47" spans="1:5" ht="15.75">
      <c r="A47" s="136" t="s">
        <v>194</v>
      </c>
      <c r="B47" s="186"/>
      <c r="C47" s="185"/>
      <c r="D47" s="185"/>
      <c r="E47" s="136"/>
    </row>
    <row r="48" spans="1:5" ht="15.75">
      <c r="A48" s="152" t="s">
        <v>193</v>
      </c>
      <c r="E48" s="303" t="s">
        <v>195</v>
      </c>
    </row>
  </sheetData>
  <sheetProtection selectLockedCells="1" selectUnlockedCells="1"/>
  <mergeCells count="6">
    <mergeCell ref="A1:E1"/>
    <mergeCell ref="F6:G6"/>
    <mergeCell ref="A12:A14"/>
    <mergeCell ref="B12:B14"/>
    <mergeCell ref="C12:D13"/>
    <mergeCell ref="E12:E14"/>
  </mergeCells>
  <printOptions/>
  <pageMargins left="0.9840277777777777" right="0.39375" top="0.39375" bottom="0.39375" header="0.5118055555555555" footer="0.5118055555555555"/>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sheetPr>
    <tabColor indexed="21"/>
  </sheetPr>
  <dimension ref="A1:J42"/>
  <sheetViews>
    <sheetView view="pageBreakPreview" zoomScale="80" zoomScaleNormal="75" zoomScaleSheetLayoutView="80" zoomScalePageLayoutView="0" workbookViewId="0" topLeftCell="A1">
      <selection activeCell="E16" sqref="E16"/>
    </sheetView>
  </sheetViews>
  <sheetFormatPr defaultColWidth="9.00390625" defaultRowHeight="15.75"/>
  <cols>
    <col min="1" max="1" width="4.375" style="152" customWidth="1"/>
    <col min="2" max="2" width="88.25390625" style="152" customWidth="1"/>
    <col min="3" max="3" width="27.50390625" style="152" customWidth="1"/>
    <col min="4" max="4" width="21.25390625" style="152" customWidth="1"/>
    <col min="5" max="5" width="29.625" style="152" customWidth="1"/>
    <col min="6" max="6" width="32.50390625" style="152" customWidth="1"/>
    <col min="7" max="8" width="8.00390625" style="152" customWidth="1"/>
    <col min="9" max="9" width="8.875" style="152" customWidth="1"/>
    <col min="10" max="10" width="10.25390625" style="152" customWidth="1"/>
    <col min="11" max="16384" width="9.00390625" style="152" customWidth="1"/>
  </cols>
  <sheetData>
    <row r="1" spans="1:6" ht="32.25" customHeight="1">
      <c r="A1" s="349" t="s">
        <v>501</v>
      </c>
      <c r="B1" s="349"/>
      <c r="C1" s="349"/>
      <c r="D1" s="349"/>
      <c r="E1" s="349"/>
      <c r="F1" s="349"/>
    </row>
    <row r="2" spans="1:6" ht="15.75">
      <c r="A2" s="159"/>
      <c r="B2" s="159"/>
      <c r="C2" s="159"/>
      <c r="D2" s="159"/>
      <c r="E2" s="159"/>
      <c r="F2" s="159"/>
    </row>
    <row r="3" ht="18.75">
      <c r="F3" s="347" t="s">
        <v>621</v>
      </c>
    </row>
    <row r="4" ht="18.75">
      <c r="F4" s="347" t="s">
        <v>497</v>
      </c>
    </row>
    <row r="5" ht="18.75">
      <c r="F5" s="347" t="s">
        <v>502</v>
      </c>
    </row>
    <row r="6" ht="18.75">
      <c r="F6" s="347" t="s">
        <v>570</v>
      </c>
    </row>
    <row r="7" ht="37.5">
      <c r="F7" s="348" t="s">
        <v>356</v>
      </c>
    </row>
    <row r="8" ht="18.75">
      <c r="F8" s="347" t="s">
        <v>415</v>
      </c>
    </row>
    <row r="9" ht="31.5" customHeight="1">
      <c r="F9" s="151" t="s">
        <v>623</v>
      </c>
    </row>
    <row r="10" spans="1:6" ht="15.75" customHeight="1">
      <c r="A10" s="365" t="s">
        <v>563</v>
      </c>
      <c r="B10" s="365" t="s">
        <v>564</v>
      </c>
      <c r="C10" s="366" t="s">
        <v>626</v>
      </c>
      <c r="D10" s="366"/>
      <c r="E10" s="366" t="s">
        <v>342</v>
      </c>
      <c r="F10" s="366"/>
    </row>
    <row r="11" spans="1:6" ht="15.75" customHeight="1">
      <c r="A11" s="365"/>
      <c r="B11" s="365"/>
      <c r="C11" s="163" t="s">
        <v>295</v>
      </c>
      <c r="D11" s="163" t="s">
        <v>590</v>
      </c>
      <c r="E11" s="163" t="s">
        <v>295</v>
      </c>
      <c r="F11" s="163" t="s">
        <v>590</v>
      </c>
    </row>
    <row r="12" spans="1:6" ht="31.5">
      <c r="A12" s="365"/>
      <c r="B12" s="365"/>
      <c r="C12" s="163" t="s">
        <v>565</v>
      </c>
      <c r="D12" s="163" t="s">
        <v>565</v>
      </c>
      <c r="E12" s="163" t="s">
        <v>565</v>
      </c>
      <c r="F12" s="163" t="s">
        <v>565</v>
      </c>
    </row>
    <row r="13" spans="1:6" ht="15.75">
      <c r="A13" s="187">
        <v>1</v>
      </c>
      <c r="B13" s="187">
        <v>2</v>
      </c>
      <c r="C13" s="188">
        <v>3</v>
      </c>
      <c r="D13" s="188">
        <v>4</v>
      </c>
      <c r="E13" s="188">
        <v>5</v>
      </c>
      <c r="F13" s="188">
        <v>6</v>
      </c>
    </row>
    <row r="14" spans="1:6" s="162" customFormat="1" ht="37.5" customHeight="1">
      <c r="A14" s="189">
        <v>1</v>
      </c>
      <c r="B14" s="190" t="s">
        <v>349</v>
      </c>
      <c r="C14" s="188">
        <f>C15+C16+C17+C18</f>
        <v>2.215</v>
      </c>
      <c r="D14" s="188">
        <f>D15+D16+D17+D18</f>
        <v>3.9959999999999996</v>
      </c>
      <c r="E14" s="188">
        <f>E15+E16+E17+E18</f>
        <v>2.213</v>
      </c>
      <c r="F14" s="188">
        <f>F15+F16+F17+F18</f>
        <v>4.013999999999999</v>
      </c>
    </row>
    <row r="15" spans="1:6" ht="17.25" customHeight="1">
      <c r="A15" s="191"/>
      <c r="B15" s="192" t="s">
        <v>503</v>
      </c>
      <c r="C15" s="193">
        <v>0</v>
      </c>
      <c r="D15" s="193">
        <v>0</v>
      </c>
      <c r="E15" s="193">
        <v>0</v>
      </c>
      <c r="F15" s="193">
        <v>0</v>
      </c>
    </row>
    <row r="16" spans="1:6" ht="17.25" customHeight="1">
      <c r="A16" s="191"/>
      <c r="B16" s="192" t="s">
        <v>504</v>
      </c>
      <c r="C16" s="193">
        <v>0</v>
      </c>
      <c r="D16" s="193">
        <v>0.3</v>
      </c>
      <c r="E16" s="193">
        <v>0</v>
      </c>
      <c r="F16" s="193">
        <v>0.3</v>
      </c>
    </row>
    <row r="17" spans="1:6" ht="17.25" customHeight="1">
      <c r="A17" s="191"/>
      <c r="B17" s="192" t="s">
        <v>505</v>
      </c>
      <c r="C17" s="193">
        <v>1.88</v>
      </c>
      <c r="D17" s="193">
        <v>2.424</v>
      </c>
      <c r="E17" s="193">
        <v>1.878</v>
      </c>
      <c r="F17" s="193">
        <v>2.542</v>
      </c>
    </row>
    <row r="18" spans="1:6" ht="17.25" customHeight="1">
      <c r="A18" s="191"/>
      <c r="B18" s="192" t="s">
        <v>506</v>
      </c>
      <c r="C18" s="193">
        <v>0.335</v>
      </c>
      <c r="D18" s="193">
        <v>1.272</v>
      </c>
      <c r="E18" s="193">
        <v>0.335</v>
      </c>
      <c r="F18" s="193">
        <v>1.172</v>
      </c>
    </row>
    <row r="19" spans="1:6" s="162" customFormat="1" ht="37.5" customHeight="1">
      <c r="A19" s="189">
        <v>2</v>
      </c>
      <c r="B19" s="190" t="s">
        <v>507</v>
      </c>
      <c r="C19" s="188">
        <f>C20+C21+C22+C23</f>
        <v>35.1</v>
      </c>
      <c r="D19" s="188">
        <f>D20+D21+D22+D23</f>
        <v>40.647</v>
      </c>
      <c r="E19" s="188">
        <f>E20+E21+E22+E23</f>
        <v>35.1</v>
      </c>
      <c r="F19" s="188">
        <f>F20+F21+F22+F23</f>
        <v>39.07</v>
      </c>
    </row>
    <row r="20" spans="1:6" ht="17.25" customHeight="1">
      <c r="A20" s="191"/>
      <c r="B20" s="192" t="s">
        <v>503</v>
      </c>
      <c r="C20" s="193">
        <v>4.18</v>
      </c>
      <c r="D20" s="193">
        <v>5.08</v>
      </c>
      <c r="E20" s="193">
        <v>4.18</v>
      </c>
      <c r="F20" s="193">
        <v>5.06</v>
      </c>
    </row>
    <row r="21" spans="1:6" ht="17.25" customHeight="1">
      <c r="A21" s="191"/>
      <c r="B21" s="192" t="s">
        <v>504</v>
      </c>
      <c r="C21" s="193">
        <v>17.87</v>
      </c>
      <c r="D21" s="193">
        <v>17.4</v>
      </c>
      <c r="E21" s="193">
        <v>17.87</v>
      </c>
      <c r="F21" s="193">
        <v>15.92</v>
      </c>
    </row>
    <row r="22" spans="1:6" ht="17.25" customHeight="1">
      <c r="A22" s="191"/>
      <c r="B22" s="192" t="s">
        <v>505</v>
      </c>
      <c r="C22" s="193">
        <v>10.82</v>
      </c>
      <c r="D22" s="193">
        <v>14.618</v>
      </c>
      <c r="E22" s="193">
        <v>10.82</v>
      </c>
      <c r="F22" s="193">
        <v>14.541</v>
      </c>
    </row>
    <row r="23" spans="1:6" ht="17.25" customHeight="1">
      <c r="A23" s="191"/>
      <c r="B23" s="192" t="s">
        <v>506</v>
      </c>
      <c r="C23" s="193">
        <v>2.23</v>
      </c>
      <c r="D23" s="193">
        <v>3.549</v>
      </c>
      <c r="E23" s="193">
        <v>2.23</v>
      </c>
      <c r="F23" s="193">
        <v>3.549</v>
      </c>
    </row>
    <row r="24" spans="1:6" s="162" customFormat="1" ht="37.5" customHeight="1">
      <c r="A24" s="189">
        <v>3</v>
      </c>
      <c r="B24" s="194" t="s">
        <v>633</v>
      </c>
      <c r="C24" s="188">
        <f>C25+C26+C27+C28</f>
        <v>6.24</v>
      </c>
      <c r="D24" s="188">
        <f>D25+D26+D27+D28</f>
        <v>6.71</v>
      </c>
      <c r="E24" s="188">
        <f>E25+E26+E27+E28</f>
        <v>5.1899999999999995</v>
      </c>
      <c r="F24" s="188">
        <f>F25+F26+F27+F28</f>
        <v>5.59</v>
      </c>
    </row>
    <row r="25" spans="1:6" ht="17.25" customHeight="1">
      <c r="A25" s="191"/>
      <c r="B25" s="192" t="s">
        <v>503</v>
      </c>
      <c r="C25" s="193">
        <v>2.07</v>
      </c>
      <c r="D25" s="193">
        <v>2.07</v>
      </c>
      <c r="E25" s="193">
        <v>1.45</v>
      </c>
      <c r="F25" s="193">
        <v>1.45</v>
      </c>
    </row>
    <row r="26" spans="1:6" ht="17.25" customHeight="1">
      <c r="A26" s="191"/>
      <c r="B26" s="192" t="s">
        <v>504</v>
      </c>
      <c r="C26" s="193">
        <v>0.73</v>
      </c>
      <c r="D26" s="193">
        <v>1.23</v>
      </c>
      <c r="E26" s="193">
        <v>0.73</v>
      </c>
      <c r="F26" s="193">
        <v>1.09</v>
      </c>
    </row>
    <row r="27" spans="1:6" ht="17.25" customHeight="1">
      <c r="A27" s="191"/>
      <c r="B27" s="192" t="s">
        <v>505</v>
      </c>
      <c r="C27" s="193">
        <v>3.19</v>
      </c>
      <c r="D27" s="193">
        <v>2.76</v>
      </c>
      <c r="E27" s="193">
        <v>2.76</v>
      </c>
      <c r="F27" s="193">
        <v>2.4</v>
      </c>
    </row>
    <row r="28" spans="1:6" ht="17.25" customHeight="1">
      <c r="A28" s="191"/>
      <c r="B28" s="192" t="s">
        <v>506</v>
      </c>
      <c r="C28" s="193">
        <v>0.25</v>
      </c>
      <c r="D28" s="193">
        <v>0.65</v>
      </c>
      <c r="E28" s="193">
        <v>0.25</v>
      </c>
      <c r="F28" s="193">
        <v>0.65</v>
      </c>
    </row>
    <row r="29" spans="1:6" s="162" customFormat="1" ht="37.5" customHeight="1">
      <c r="A29" s="189">
        <v>4</v>
      </c>
      <c r="B29" s="195" t="s">
        <v>508</v>
      </c>
      <c r="C29" s="188">
        <f>C30+C31+C32+C33</f>
        <v>2.46</v>
      </c>
      <c r="D29" s="188">
        <f>D30+D31+D32+D33</f>
        <v>5.029999999999999</v>
      </c>
      <c r="E29" s="188">
        <f>E30+E31+E32+E33</f>
        <v>0</v>
      </c>
      <c r="F29" s="188">
        <f>F30+F31+F32+F33</f>
        <v>0.56</v>
      </c>
    </row>
    <row r="30" spans="1:6" ht="17.25" customHeight="1">
      <c r="A30" s="191"/>
      <c r="B30" s="192" t="s">
        <v>503</v>
      </c>
      <c r="C30" s="193">
        <v>0</v>
      </c>
      <c r="D30" s="193">
        <v>0</v>
      </c>
      <c r="E30" s="193">
        <v>0</v>
      </c>
      <c r="F30" s="193">
        <v>0</v>
      </c>
    </row>
    <row r="31" spans="1:6" ht="17.25" customHeight="1">
      <c r="A31" s="191"/>
      <c r="B31" s="192" t="s">
        <v>504</v>
      </c>
      <c r="C31" s="193">
        <v>0</v>
      </c>
      <c r="D31" s="193">
        <v>2</v>
      </c>
      <c r="E31" s="193">
        <v>0</v>
      </c>
      <c r="F31" s="193">
        <v>0</v>
      </c>
    </row>
    <row r="32" spans="1:6" ht="17.25" customHeight="1">
      <c r="A32" s="191"/>
      <c r="B32" s="192" t="s">
        <v>505</v>
      </c>
      <c r="C32" s="193">
        <v>0</v>
      </c>
      <c r="D32" s="193">
        <v>0</v>
      </c>
      <c r="E32" s="193">
        <v>0</v>
      </c>
      <c r="F32" s="193">
        <v>0</v>
      </c>
    </row>
    <row r="33" spans="1:6" ht="17.25" customHeight="1">
      <c r="A33" s="191"/>
      <c r="B33" s="192" t="s">
        <v>506</v>
      </c>
      <c r="C33" s="193">
        <v>2.46</v>
      </c>
      <c r="D33" s="193">
        <v>3.03</v>
      </c>
      <c r="E33" s="193">
        <v>0</v>
      </c>
      <c r="F33" s="193">
        <v>0.56</v>
      </c>
    </row>
    <row r="34" spans="1:6" s="162" customFormat="1" ht="37.5" customHeight="1">
      <c r="A34" s="189">
        <v>5</v>
      </c>
      <c r="B34" s="194" t="s">
        <v>509</v>
      </c>
      <c r="C34" s="188">
        <f>C35+C36+C37+C38</f>
        <v>0</v>
      </c>
      <c r="D34" s="188">
        <f>D35+D36+D37+D38</f>
        <v>15.18</v>
      </c>
      <c r="E34" s="188">
        <f>E35+E36+E37+E38</f>
        <v>0</v>
      </c>
      <c r="F34" s="188">
        <f>F35+F36+F37+F38</f>
        <v>0</v>
      </c>
    </row>
    <row r="35" spans="1:6" ht="17.25" customHeight="1">
      <c r="A35" s="191"/>
      <c r="B35" s="192" t="s">
        <v>503</v>
      </c>
      <c r="C35" s="193">
        <v>0</v>
      </c>
      <c r="D35" s="193">
        <v>1.26</v>
      </c>
      <c r="E35" s="193">
        <v>0</v>
      </c>
      <c r="F35" s="193">
        <v>0</v>
      </c>
    </row>
    <row r="36" spans="1:6" ht="17.25" customHeight="1">
      <c r="A36" s="191"/>
      <c r="B36" s="192" t="s">
        <v>504</v>
      </c>
      <c r="C36" s="193">
        <v>0</v>
      </c>
      <c r="D36" s="193">
        <v>6.86</v>
      </c>
      <c r="E36" s="193">
        <v>0</v>
      </c>
      <c r="F36" s="193">
        <v>0</v>
      </c>
    </row>
    <row r="37" spans="1:6" ht="17.25" customHeight="1">
      <c r="A37" s="191"/>
      <c r="B37" s="192" t="s">
        <v>505</v>
      </c>
      <c r="C37" s="193">
        <v>0</v>
      </c>
      <c r="D37" s="193">
        <v>7.06</v>
      </c>
      <c r="E37" s="193">
        <v>0</v>
      </c>
      <c r="F37" s="193">
        <v>0</v>
      </c>
    </row>
    <row r="38" spans="1:6" ht="17.25" customHeight="1">
      <c r="A38" s="192"/>
      <c r="B38" s="192" t="s">
        <v>506</v>
      </c>
      <c r="C38" s="193">
        <v>0</v>
      </c>
      <c r="D38" s="193">
        <v>0</v>
      </c>
      <c r="E38" s="193">
        <v>0</v>
      </c>
      <c r="F38" s="193">
        <v>0</v>
      </c>
    </row>
    <row r="39" spans="1:10" ht="18.75">
      <c r="A39" s="191"/>
      <c r="B39" s="196"/>
      <c r="C39" s="196"/>
      <c r="D39" s="196"/>
      <c r="E39" s="196"/>
      <c r="F39" s="196"/>
      <c r="G39" s="196"/>
      <c r="H39" s="196"/>
      <c r="I39" s="196"/>
      <c r="J39" s="184"/>
    </row>
    <row r="40" ht="15.75">
      <c r="B40" s="152" t="s">
        <v>338</v>
      </c>
    </row>
    <row r="42" spans="1:10" ht="18.75">
      <c r="A42" s="364" t="s">
        <v>510</v>
      </c>
      <c r="B42" s="364"/>
      <c r="C42" s="364"/>
      <c r="D42" s="364"/>
      <c r="E42" s="364"/>
      <c r="F42" s="364"/>
      <c r="G42" s="364"/>
      <c r="H42" s="364"/>
      <c r="I42" s="364"/>
      <c r="J42" s="364"/>
    </row>
  </sheetData>
  <sheetProtection selectLockedCells="1" selectUnlockedCells="1"/>
  <mergeCells count="6">
    <mergeCell ref="A42:J42"/>
    <mergeCell ref="A1:F1"/>
    <mergeCell ref="A10:A12"/>
    <mergeCell ref="B10:B12"/>
    <mergeCell ref="C10:D10"/>
    <mergeCell ref="E10:F10"/>
  </mergeCells>
  <printOptions/>
  <pageMargins left="0.93" right="0.39375" top="0.46" bottom="0.39375" header="0.34" footer="0.5118055555555555"/>
  <pageSetup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sheetPr>
    <tabColor rgb="FF7030A0"/>
  </sheetPr>
  <dimension ref="A1:W552"/>
  <sheetViews>
    <sheetView zoomScale="70" zoomScaleNormal="70" zoomScaleSheetLayoutView="80" workbookViewId="0" topLeftCell="D4">
      <selection activeCell="N322" sqref="N322"/>
    </sheetView>
  </sheetViews>
  <sheetFormatPr defaultColWidth="9.00390625" defaultRowHeight="15.75"/>
  <cols>
    <col min="1" max="1" width="6.25390625" style="1" customWidth="1"/>
    <col min="2" max="2" width="40.375" style="2" customWidth="1"/>
    <col min="3" max="3" width="8.75390625" style="2" customWidth="1"/>
    <col min="4" max="4" width="7.625" style="2" customWidth="1"/>
    <col min="5" max="5" width="8.875" style="2" customWidth="1"/>
    <col min="6" max="6" width="7.875" style="2" customWidth="1"/>
    <col min="7" max="7" width="8.875" style="2" customWidth="1"/>
    <col min="8" max="8" width="7.75390625" style="2" customWidth="1"/>
    <col min="9" max="9" width="12.50390625" style="2" customWidth="1"/>
    <col min="10" max="10" width="8.25390625" style="2" customWidth="1"/>
    <col min="11" max="11" width="9.875" style="2" customWidth="1"/>
    <col min="12" max="12" width="8.75390625" style="2" customWidth="1"/>
    <col min="13" max="13" width="10.875" style="2" customWidth="1"/>
    <col min="14" max="14" width="10.00390625" style="28" customWidth="1"/>
    <col min="15" max="15" width="9.375" style="28" customWidth="1"/>
    <col min="16" max="17" width="10.00390625" style="28" customWidth="1"/>
    <col min="18" max="18" width="7.875" style="2" customWidth="1"/>
    <col min="19" max="19" width="10.125" style="252" customWidth="1"/>
    <col min="20" max="20" width="10.125" style="253" customWidth="1"/>
    <col min="21" max="22" width="9.50390625" style="2" customWidth="1"/>
    <col min="23" max="23" width="28.625" style="2" customWidth="1"/>
    <col min="24" max="16384" width="9.00390625" style="1" customWidth="1"/>
  </cols>
  <sheetData>
    <row r="1" ht="15.75" hidden="1">
      <c r="W1" s="147" t="s">
        <v>566</v>
      </c>
    </row>
    <row r="2" ht="15.75" hidden="1">
      <c r="W2" s="147" t="s">
        <v>567</v>
      </c>
    </row>
    <row r="3" ht="15.75" hidden="1">
      <c r="W3" s="147" t="s">
        <v>568</v>
      </c>
    </row>
    <row r="4" spans="1:23" ht="39.75" customHeight="1">
      <c r="A4" s="356" t="s">
        <v>144</v>
      </c>
      <c r="B4" s="356"/>
      <c r="C4" s="356"/>
      <c r="D4" s="356"/>
      <c r="E4" s="356"/>
      <c r="F4" s="356"/>
      <c r="G4" s="356"/>
      <c r="H4" s="356"/>
      <c r="I4" s="356"/>
      <c r="J4" s="356"/>
      <c r="K4" s="356"/>
      <c r="L4" s="356"/>
      <c r="M4" s="356"/>
      <c r="N4" s="356"/>
      <c r="O4" s="356"/>
      <c r="P4" s="356"/>
      <c r="Q4" s="356"/>
      <c r="R4" s="356"/>
      <c r="S4" s="356"/>
      <c r="T4" s="356"/>
      <c r="U4" s="356"/>
      <c r="V4" s="356"/>
      <c r="W4" s="356"/>
    </row>
    <row r="5" ht="23.25">
      <c r="W5" s="29" t="s">
        <v>621</v>
      </c>
    </row>
    <row r="6" spans="20:23" ht="23.25">
      <c r="T6" s="252"/>
      <c r="W6" s="29" t="s">
        <v>622</v>
      </c>
    </row>
    <row r="7" ht="23.25">
      <c r="W7" s="29" t="s">
        <v>569</v>
      </c>
    </row>
    <row r="8" ht="23.25">
      <c r="W8" s="29" t="s">
        <v>570</v>
      </c>
    </row>
    <row r="9" ht="23.25">
      <c r="W9" s="30"/>
    </row>
    <row r="10" ht="23.25">
      <c r="W10" s="344" t="s">
        <v>562</v>
      </c>
    </row>
    <row r="11" spans="1:23" ht="23.25">
      <c r="A11" s="19"/>
      <c r="W11" s="29" t="s">
        <v>571</v>
      </c>
    </row>
    <row r="12" spans="1:23" ht="23.25">
      <c r="A12" s="19"/>
      <c r="W12" s="29" t="s">
        <v>623</v>
      </c>
    </row>
    <row r="13" ht="16.5" thickBot="1"/>
    <row r="14" spans="1:23" ht="48" customHeight="1" thickBot="1">
      <c r="A14" s="357" t="s">
        <v>624</v>
      </c>
      <c r="B14" s="351" t="s">
        <v>625</v>
      </c>
      <c r="C14" s="351" t="s">
        <v>572</v>
      </c>
      <c r="D14" s="351" t="s">
        <v>573</v>
      </c>
      <c r="E14" s="351"/>
      <c r="F14" s="351"/>
      <c r="G14" s="351"/>
      <c r="H14" s="351"/>
      <c r="I14" s="351"/>
      <c r="J14" s="351"/>
      <c r="K14" s="351"/>
      <c r="L14" s="351"/>
      <c r="M14" s="351"/>
      <c r="N14" s="351" t="s">
        <v>574</v>
      </c>
      <c r="O14" s="351"/>
      <c r="P14" s="351" t="s">
        <v>575</v>
      </c>
      <c r="Q14" s="351"/>
      <c r="R14" s="351" t="s">
        <v>576</v>
      </c>
      <c r="S14" s="351" t="s">
        <v>577</v>
      </c>
      <c r="T14" s="351"/>
      <c r="U14" s="351"/>
      <c r="V14" s="351"/>
      <c r="W14" s="352" t="s">
        <v>578</v>
      </c>
    </row>
    <row r="15" spans="1:23" ht="14.25" customHeight="1" thickBot="1">
      <c r="A15" s="357"/>
      <c r="B15" s="351"/>
      <c r="C15" s="351"/>
      <c r="D15" s="353" t="s">
        <v>579</v>
      </c>
      <c r="E15" s="353"/>
      <c r="F15" s="353" t="s">
        <v>580</v>
      </c>
      <c r="G15" s="353"/>
      <c r="H15" s="353" t="s">
        <v>581</v>
      </c>
      <c r="I15" s="353"/>
      <c r="J15" s="353" t="s">
        <v>582</v>
      </c>
      <c r="K15" s="353"/>
      <c r="L15" s="353" t="s">
        <v>583</v>
      </c>
      <c r="M15" s="353"/>
      <c r="N15" s="351"/>
      <c r="O15" s="351"/>
      <c r="P15" s="351"/>
      <c r="Q15" s="351"/>
      <c r="R15" s="351"/>
      <c r="S15" s="353" t="s">
        <v>584</v>
      </c>
      <c r="T15" s="354" t="s">
        <v>585</v>
      </c>
      <c r="U15" s="353" t="s">
        <v>586</v>
      </c>
      <c r="V15" s="353"/>
      <c r="W15" s="352"/>
    </row>
    <row r="16" spans="1:23" ht="78" customHeight="1">
      <c r="A16" s="357"/>
      <c r="B16" s="351"/>
      <c r="C16" s="351"/>
      <c r="D16" s="3" t="s">
        <v>587</v>
      </c>
      <c r="E16" s="3" t="s">
        <v>588</v>
      </c>
      <c r="F16" s="3" t="s">
        <v>589</v>
      </c>
      <c r="G16" s="3" t="s">
        <v>590</v>
      </c>
      <c r="H16" s="3" t="s">
        <v>589</v>
      </c>
      <c r="I16" s="3" t="s">
        <v>590</v>
      </c>
      <c r="J16" s="3" t="s">
        <v>589</v>
      </c>
      <c r="K16" s="3" t="s">
        <v>590</v>
      </c>
      <c r="L16" s="3" t="s">
        <v>589</v>
      </c>
      <c r="M16" s="3" t="s">
        <v>590</v>
      </c>
      <c r="N16" s="3" t="s">
        <v>579</v>
      </c>
      <c r="O16" s="3" t="s">
        <v>591</v>
      </c>
      <c r="P16" s="3" t="s">
        <v>579</v>
      </c>
      <c r="Q16" s="3" t="s">
        <v>592</v>
      </c>
      <c r="R16" s="351"/>
      <c r="S16" s="351"/>
      <c r="T16" s="355"/>
      <c r="U16" s="3" t="s">
        <v>593</v>
      </c>
      <c r="V16" s="3" t="s">
        <v>594</v>
      </c>
      <c r="W16" s="352"/>
    </row>
    <row r="17" spans="1:23" ht="15.75">
      <c r="A17" s="31"/>
      <c r="B17" s="32" t="s">
        <v>595</v>
      </c>
      <c r="C17" s="33">
        <f aca="true" t="shared" si="0" ref="C17:T17">C18+C19</f>
        <v>69.22110956508475</v>
      </c>
      <c r="D17" s="33">
        <f t="shared" si="0"/>
        <v>69.22124656508475</v>
      </c>
      <c r="E17" s="33">
        <f t="shared" si="0"/>
        <v>147.73847927999998</v>
      </c>
      <c r="F17" s="33">
        <f t="shared" si="0"/>
        <v>6.496042220338982</v>
      </c>
      <c r="G17" s="33">
        <f t="shared" si="0"/>
        <v>15.799748289999998</v>
      </c>
      <c r="H17" s="33">
        <f t="shared" si="0"/>
        <v>28.881910446440685</v>
      </c>
      <c r="I17" s="33">
        <f t="shared" si="0"/>
        <v>64.84099074</v>
      </c>
      <c r="J17" s="33">
        <f t="shared" si="0"/>
        <v>14.918426966101693</v>
      </c>
      <c r="K17" s="33">
        <f t="shared" si="0"/>
        <v>43.70582152</v>
      </c>
      <c r="L17" s="33">
        <f t="shared" si="0"/>
        <v>18.92486693220339</v>
      </c>
      <c r="M17" s="33">
        <f t="shared" si="0"/>
        <v>23.39192293</v>
      </c>
      <c r="N17" s="33">
        <f t="shared" si="0"/>
        <v>147.73848347999996</v>
      </c>
      <c r="O17" s="33">
        <f t="shared" si="0"/>
        <v>23.39192293</v>
      </c>
      <c r="P17" s="33">
        <f>P18+P19</f>
        <v>69.28572848</v>
      </c>
      <c r="Q17" s="33">
        <f>Q18+Q19</f>
        <v>14.52025793</v>
      </c>
      <c r="R17" s="33">
        <f t="shared" si="0"/>
        <v>0</v>
      </c>
      <c r="S17" s="33">
        <f t="shared" si="0"/>
        <v>-0.6289146854237295</v>
      </c>
      <c r="T17" s="33">
        <f t="shared" si="0"/>
        <v>125.61296012333966</v>
      </c>
      <c r="U17" s="211"/>
      <c r="V17" s="211"/>
      <c r="W17" s="212"/>
    </row>
    <row r="18" spans="1:23" ht="15.75">
      <c r="A18" s="31"/>
      <c r="B18" s="32" t="s">
        <v>596</v>
      </c>
      <c r="C18" s="33">
        <f>C42+C72+C115+C147+C230+C234+C244+C250+C273+C318+C319+C349</f>
        <v>69.22110956508475</v>
      </c>
      <c r="D18" s="33">
        <f aca="true" t="shared" si="1" ref="D18:P18">D42+D72+D115+D147+D230+D234+D244+D250+D273+D318+D319+D349</f>
        <v>69.22124656508475</v>
      </c>
      <c r="E18" s="33">
        <f t="shared" si="1"/>
        <v>69.28572428000001</v>
      </c>
      <c r="F18" s="33">
        <f t="shared" si="1"/>
        <v>6.496042220338982</v>
      </c>
      <c r="G18" s="33">
        <f t="shared" si="1"/>
        <v>6.02424929</v>
      </c>
      <c r="H18" s="33">
        <f t="shared" si="1"/>
        <v>28.881910446440685</v>
      </c>
      <c r="I18" s="33">
        <f t="shared" si="1"/>
        <v>30.458127740000002</v>
      </c>
      <c r="J18" s="33">
        <f t="shared" si="1"/>
        <v>14.918426966101693</v>
      </c>
      <c r="K18" s="33">
        <f t="shared" si="1"/>
        <v>18.283093519999998</v>
      </c>
      <c r="L18" s="33">
        <f t="shared" si="1"/>
        <v>18.92486693220339</v>
      </c>
      <c r="M18" s="33">
        <f t="shared" si="1"/>
        <v>14.52025793</v>
      </c>
      <c r="N18" s="33">
        <f t="shared" si="1"/>
        <v>69.28572848</v>
      </c>
      <c r="O18" s="33">
        <f t="shared" si="1"/>
        <v>14.52025793</v>
      </c>
      <c r="P18" s="33">
        <f t="shared" si="1"/>
        <v>69.28572848</v>
      </c>
      <c r="Q18" s="33">
        <f>Q42+Q72+Q115+Q147+Q230+Q234+Q244+Q250+Q273+Q318+Q319+Q349</f>
        <v>14.52025793</v>
      </c>
      <c r="R18" s="33">
        <f>R41+R71+R114+R146+R229+R233+R243+R249+R271+R317+R318+R348</f>
        <v>0</v>
      </c>
      <c r="S18" s="33">
        <f>S41+S71+S114+S146+S229+S233+S243+S249+S271+S317+S318+S348</f>
        <v>-0.6289146854237295</v>
      </c>
      <c r="T18" s="33">
        <f>T41+T71+T114+T146+T229+T233+T243+T249+T271+T317+T318+T348</f>
        <v>125.61296012333966</v>
      </c>
      <c r="U18" s="211"/>
      <c r="V18" s="211"/>
      <c r="W18" s="212"/>
    </row>
    <row r="19" spans="1:23" ht="15.75">
      <c r="A19" s="31"/>
      <c r="B19" s="32" t="s">
        <v>597</v>
      </c>
      <c r="C19" s="33">
        <v>0</v>
      </c>
      <c r="D19" s="33">
        <v>0</v>
      </c>
      <c r="E19" s="33">
        <f aca="true" t="shared" si="2" ref="E19:M19">E350</f>
        <v>78.45275499999995</v>
      </c>
      <c r="F19" s="5">
        <f t="shared" si="2"/>
        <v>0</v>
      </c>
      <c r="G19" s="5">
        <f t="shared" si="2"/>
        <v>9.775498999999998</v>
      </c>
      <c r="H19" s="5">
        <f t="shared" si="2"/>
        <v>0</v>
      </c>
      <c r="I19" s="5">
        <f t="shared" si="2"/>
        <v>34.382863</v>
      </c>
      <c r="J19" s="5">
        <f t="shared" si="2"/>
        <v>0</v>
      </c>
      <c r="K19" s="5">
        <f t="shared" si="2"/>
        <v>25.422728</v>
      </c>
      <c r="L19" s="5">
        <f t="shared" si="2"/>
        <v>0</v>
      </c>
      <c r="M19" s="5">
        <f t="shared" si="2"/>
        <v>8.871665</v>
      </c>
      <c r="N19" s="5">
        <f>N350</f>
        <v>78.45275499999995</v>
      </c>
      <c r="O19" s="5">
        <f>O350</f>
        <v>8.871665000000002</v>
      </c>
      <c r="P19" s="5">
        <f>P350</f>
        <v>0</v>
      </c>
      <c r="Q19" s="5">
        <f>Q350</f>
        <v>0</v>
      </c>
      <c r="R19" s="5">
        <v>0</v>
      </c>
      <c r="S19" s="5">
        <v>0</v>
      </c>
      <c r="T19" s="5">
        <v>0</v>
      </c>
      <c r="U19" s="4"/>
      <c r="V19" s="4"/>
      <c r="W19" s="34"/>
    </row>
    <row r="20" spans="1:23" ht="15.75">
      <c r="A20" s="31"/>
      <c r="B20" s="35"/>
      <c r="C20" s="33"/>
      <c r="D20" s="33"/>
      <c r="E20" s="36"/>
      <c r="F20" s="7"/>
      <c r="G20" s="7"/>
      <c r="H20" s="7"/>
      <c r="I20" s="7"/>
      <c r="J20" s="7"/>
      <c r="K20" s="7"/>
      <c r="L20" s="7"/>
      <c r="M20" s="7"/>
      <c r="N20" s="7"/>
      <c r="O20" s="7"/>
      <c r="P20" s="7"/>
      <c r="Q20" s="7"/>
      <c r="R20" s="7"/>
      <c r="S20" s="213"/>
      <c r="T20" s="213"/>
      <c r="U20" s="4"/>
      <c r="V20" s="4"/>
      <c r="W20" s="34"/>
    </row>
    <row r="21" spans="1:23" ht="31.5">
      <c r="A21" s="37">
        <v>1</v>
      </c>
      <c r="B21" s="3" t="s">
        <v>627</v>
      </c>
      <c r="C21" s="33"/>
      <c r="D21" s="33"/>
      <c r="E21" s="36"/>
      <c r="F21" s="7"/>
      <c r="G21" s="7"/>
      <c r="H21" s="7"/>
      <c r="I21" s="7"/>
      <c r="J21" s="7"/>
      <c r="K21" s="7"/>
      <c r="L21" s="7"/>
      <c r="M21" s="7"/>
      <c r="N21" s="7"/>
      <c r="O21" s="7"/>
      <c r="P21" s="7"/>
      <c r="Q21" s="7"/>
      <c r="R21" s="7"/>
      <c r="S21" s="213"/>
      <c r="T21" s="213"/>
      <c r="U21" s="4"/>
      <c r="V21" s="4"/>
      <c r="W21" s="34"/>
    </row>
    <row r="22" spans="1:23" ht="31.5">
      <c r="A22" s="38" t="s">
        <v>628</v>
      </c>
      <c r="B22" s="3" t="s">
        <v>629</v>
      </c>
      <c r="C22" s="33"/>
      <c r="D22" s="33"/>
      <c r="E22" s="33"/>
      <c r="F22" s="7"/>
      <c r="G22" s="7"/>
      <c r="H22" s="7"/>
      <c r="I22" s="7"/>
      <c r="J22" s="7"/>
      <c r="K22" s="7"/>
      <c r="L22" s="7"/>
      <c r="M22" s="7"/>
      <c r="N22" s="7"/>
      <c r="O22" s="7"/>
      <c r="P22" s="7"/>
      <c r="Q22" s="7"/>
      <c r="R22" s="7"/>
      <c r="S22" s="213"/>
      <c r="T22" s="213"/>
      <c r="U22" s="4"/>
      <c r="V22" s="4"/>
      <c r="W22" s="34"/>
    </row>
    <row r="23" spans="1:23" ht="56.25">
      <c r="A23" s="39" t="s">
        <v>630</v>
      </c>
      <c r="B23" s="12" t="s">
        <v>631</v>
      </c>
      <c r="C23" s="36"/>
      <c r="D23" s="36"/>
      <c r="E23" s="36"/>
      <c r="F23" s="7"/>
      <c r="G23" s="7"/>
      <c r="H23" s="7"/>
      <c r="I23" s="7"/>
      <c r="J23" s="7"/>
      <c r="K23" s="7"/>
      <c r="L23" s="7"/>
      <c r="M23" s="7"/>
      <c r="N23" s="7"/>
      <c r="O23" s="7"/>
      <c r="P23" s="7"/>
      <c r="Q23" s="7"/>
      <c r="R23" s="7"/>
      <c r="S23" s="213"/>
      <c r="T23" s="213"/>
      <c r="U23" s="4"/>
      <c r="V23" s="4"/>
      <c r="W23" s="34"/>
    </row>
    <row r="24" spans="1:23" ht="15.75">
      <c r="A24" s="41" t="s">
        <v>630</v>
      </c>
      <c r="B24" s="13" t="s">
        <v>679</v>
      </c>
      <c r="C24" s="36"/>
      <c r="D24" s="36"/>
      <c r="E24" s="36"/>
      <c r="F24" s="7"/>
      <c r="G24" s="7"/>
      <c r="H24" s="7"/>
      <c r="I24" s="7"/>
      <c r="J24" s="7"/>
      <c r="K24" s="7"/>
      <c r="L24" s="7"/>
      <c r="M24" s="7"/>
      <c r="N24" s="7"/>
      <c r="O24" s="7"/>
      <c r="P24" s="7"/>
      <c r="Q24" s="7"/>
      <c r="R24" s="7"/>
      <c r="S24" s="213"/>
      <c r="T24" s="213"/>
      <c r="U24" s="4"/>
      <c r="V24" s="4"/>
      <c r="W24" s="34"/>
    </row>
    <row r="25" spans="1:23" ht="31.5">
      <c r="A25" s="209" t="s">
        <v>630</v>
      </c>
      <c r="B25" s="210" t="s">
        <v>756</v>
      </c>
      <c r="C25" s="36">
        <v>0.203</v>
      </c>
      <c r="D25" s="36">
        <v>0.203</v>
      </c>
      <c r="E25" s="36">
        <v>0.14311334</v>
      </c>
      <c r="F25" s="213"/>
      <c r="G25" s="213"/>
      <c r="H25" s="213"/>
      <c r="I25" s="213"/>
      <c r="J25" s="213"/>
      <c r="K25" s="213"/>
      <c r="L25" s="213">
        <v>0.203</v>
      </c>
      <c r="M25" s="213">
        <v>0.14311334</v>
      </c>
      <c r="N25" s="213">
        <f>M25+K25+I25+G25</f>
        <v>0.14311334</v>
      </c>
      <c r="O25" s="213">
        <f>M25</f>
        <v>0.14311334</v>
      </c>
      <c r="P25" s="213">
        <f>N25</f>
        <v>0.14311334</v>
      </c>
      <c r="Q25" s="213">
        <f>O25</f>
        <v>0.14311334</v>
      </c>
      <c r="R25" s="213"/>
      <c r="S25" s="213">
        <f>D25-E25</f>
        <v>0.05988666000000001</v>
      </c>
      <c r="T25" s="213">
        <f>S25/D25*100</f>
        <v>29.500817733990147</v>
      </c>
      <c r="U25" s="4"/>
      <c r="V25" s="4"/>
      <c r="W25" s="34" t="s">
        <v>493</v>
      </c>
    </row>
    <row r="26" spans="1:23" ht="37.5" customHeight="1">
      <c r="A26" s="209" t="s">
        <v>630</v>
      </c>
      <c r="B26" s="210" t="s">
        <v>757</v>
      </c>
      <c r="C26" s="36">
        <v>0.609</v>
      </c>
      <c r="D26" s="36">
        <v>0.609</v>
      </c>
      <c r="E26" s="36">
        <v>0.47169696</v>
      </c>
      <c r="F26" s="213"/>
      <c r="G26" s="213"/>
      <c r="H26" s="213"/>
      <c r="I26" s="213"/>
      <c r="J26" s="213">
        <v>0.609</v>
      </c>
      <c r="K26" s="213">
        <v>0.47169696</v>
      </c>
      <c r="L26" s="213"/>
      <c r="M26" s="213"/>
      <c r="N26" s="213">
        <f aca="true" t="shared" si="3" ref="N26:N31">M26+K26+I26+G26</f>
        <v>0.47169696</v>
      </c>
      <c r="O26" s="213">
        <f aca="true" t="shared" si="4" ref="O26:O31">M26</f>
        <v>0</v>
      </c>
      <c r="P26" s="213">
        <f aca="true" t="shared" si="5" ref="P26:P31">N26</f>
        <v>0.47169696</v>
      </c>
      <c r="Q26" s="213">
        <f aca="true" t="shared" si="6" ref="Q26:Q31">O26</f>
        <v>0</v>
      </c>
      <c r="R26" s="213"/>
      <c r="S26" s="213">
        <f aca="true" t="shared" si="7" ref="S26:S31">D26-E26</f>
        <v>0.13730304</v>
      </c>
      <c r="T26" s="213">
        <f>S26/D26*100</f>
        <v>22.54565517241379</v>
      </c>
      <c r="U26" s="211"/>
      <c r="V26" s="211"/>
      <c r="W26" s="212" t="s">
        <v>493</v>
      </c>
    </row>
    <row r="27" spans="1:23" ht="47.25">
      <c r="A27" s="209" t="s">
        <v>630</v>
      </c>
      <c r="B27" s="210" t="s">
        <v>758</v>
      </c>
      <c r="C27" s="36">
        <v>0.78</v>
      </c>
      <c r="D27" s="36">
        <v>0.78</v>
      </c>
      <c r="E27" s="36">
        <f>G27+I27+K27+M27</f>
        <v>0.80321653</v>
      </c>
      <c r="F27" s="213"/>
      <c r="G27" s="213"/>
      <c r="H27" s="213">
        <v>0.78</v>
      </c>
      <c r="I27" s="213">
        <v>0.315075</v>
      </c>
      <c r="J27" s="213"/>
      <c r="K27" s="213">
        <v>0.32405693</v>
      </c>
      <c r="L27" s="213"/>
      <c r="M27" s="213">
        <v>0.1640846</v>
      </c>
      <c r="N27" s="213">
        <f t="shared" si="3"/>
        <v>0.80321653</v>
      </c>
      <c r="O27" s="213">
        <f t="shared" si="4"/>
        <v>0.1640846</v>
      </c>
      <c r="P27" s="213">
        <f t="shared" si="5"/>
        <v>0.80321653</v>
      </c>
      <c r="Q27" s="213">
        <f t="shared" si="6"/>
        <v>0.1640846</v>
      </c>
      <c r="R27" s="213"/>
      <c r="S27" s="213">
        <f t="shared" si="7"/>
        <v>-0.023216530000000013</v>
      </c>
      <c r="T27" s="213">
        <f>S27/D27*100</f>
        <v>-2.9764782051282066</v>
      </c>
      <c r="U27" s="211"/>
      <c r="V27" s="211"/>
      <c r="W27" s="212" t="s">
        <v>493</v>
      </c>
    </row>
    <row r="28" spans="1:23" ht="31.5">
      <c r="A28" s="209" t="s">
        <v>630</v>
      </c>
      <c r="B28" s="210" t="s">
        <v>759</v>
      </c>
      <c r="C28" s="36">
        <v>0.398</v>
      </c>
      <c r="D28" s="36">
        <v>0.398</v>
      </c>
      <c r="E28" s="36">
        <v>0.31425944</v>
      </c>
      <c r="F28" s="213"/>
      <c r="G28" s="213"/>
      <c r="H28" s="213"/>
      <c r="I28" s="213"/>
      <c r="J28" s="213"/>
      <c r="K28" s="213"/>
      <c r="L28" s="213">
        <v>0.398</v>
      </c>
      <c r="M28" s="213">
        <v>0.31425944</v>
      </c>
      <c r="N28" s="213">
        <f t="shared" si="3"/>
        <v>0.31425944</v>
      </c>
      <c r="O28" s="213">
        <f t="shared" si="4"/>
        <v>0.31425944</v>
      </c>
      <c r="P28" s="213">
        <f t="shared" si="5"/>
        <v>0.31425944</v>
      </c>
      <c r="Q28" s="213">
        <f t="shared" si="6"/>
        <v>0.31425944</v>
      </c>
      <c r="R28" s="213"/>
      <c r="S28" s="213">
        <f t="shared" si="7"/>
        <v>0.08374056000000002</v>
      </c>
      <c r="T28" s="213">
        <f>S28/D28*100</f>
        <v>21.040341708542716</v>
      </c>
      <c r="U28" s="211"/>
      <c r="V28" s="211"/>
      <c r="W28" s="212" t="s">
        <v>493</v>
      </c>
    </row>
    <row r="29" spans="1:23" ht="31.5">
      <c r="A29" s="209" t="s">
        <v>630</v>
      </c>
      <c r="B29" s="210" t="s">
        <v>760</v>
      </c>
      <c r="C29" s="36"/>
      <c r="D29" s="36">
        <v>0</v>
      </c>
      <c r="E29" s="36">
        <v>0.6087100000000001</v>
      </c>
      <c r="F29" s="213"/>
      <c r="G29" s="213"/>
      <c r="H29" s="213">
        <v>0</v>
      </c>
      <c r="I29" s="213">
        <v>0.6087100000000001</v>
      </c>
      <c r="J29" s="213"/>
      <c r="K29" s="213"/>
      <c r="L29" s="213"/>
      <c r="M29" s="213"/>
      <c r="N29" s="133">
        <f t="shared" si="3"/>
        <v>0.6087100000000001</v>
      </c>
      <c r="O29" s="133">
        <f t="shared" si="4"/>
        <v>0</v>
      </c>
      <c r="P29" s="133">
        <f t="shared" si="5"/>
        <v>0.6087100000000001</v>
      </c>
      <c r="Q29" s="133">
        <f t="shared" si="6"/>
        <v>0</v>
      </c>
      <c r="R29" s="213"/>
      <c r="S29" s="213">
        <f t="shared" si="7"/>
        <v>-0.6087100000000001</v>
      </c>
      <c r="T29" s="213">
        <v>0</v>
      </c>
      <c r="U29" s="211"/>
      <c r="V29" s="211"/>
      <c r="W29" s="212" t="s">
        <v>599</v>
      </c>
    </row>
    <row r="30" spans="1:23" ht="31.5">
      <c r="A30" s="209" t="s">
        <v>630</v>
      </c>
      <c r="B30" s="210" t="s">
        <v>761</v>
      </c>
      <c r="C30" s="36"/>
      <c r="D30" s="36">
        <v>0</v>
      </c>
      <c r="E30" s="36">
        <v>0.14311333</v>
      </c>
      <c r="F30" s="213"/>
      <c r="G30" s="213"/>
      <c r="H30" s="213"/>
      <c r="I30" s="213"/>
      <c r="J30" s="213"/>
      <c r="K30" s="213"/>
      <c r="L30" s="213">
        <v>0</v>
      </c>
      <c r="M30" s="213">
        <v>0.14311333</v>
      </c>
      <c r="N30" s="133">
        <f t="shared" si="3"/>
        <v>0.14311333</v>
      </c>
      <c r="O30" s="133">
        <f t="shared" si="4"/>
        <v>0.14311333</v>
      </c>
      <c r="P30" s="133">
        <f t="shared" si="5"/>
        <v>0.14311333</v>
      </c>
      <c r="Q30" s="133">
        <f t="shared" si="6"/>
        <v>0.14311333</v>
      </c>
      <c r="R30" s="213"/>
      <c r="S30" s="213">
        <f t="shared" si="7"/>
        <v>-0.14311333</v>
      </c>
      <c r="T30" s="213">
        <v>0</v>
      </c>
      <c r="U30" s="211"/>
      <c r="V30" s="211"/>
      <c r="W30" s="212" t="s">
        <v>599</v>
      </c>
    </row>
    <row r="31" spans="1:23" s="221" customFormat="1" ht="15.75">
      <c r="A31" s="37" t="s">
        <v>630</v>
      </c>
      <c r="B31" s="13" t="s">
        <v>680</v>
      </c>
      <c r="C31" s="43">
        <f>C30+C29+C28+C27+C26+C25</f>
        <v>1.99</v>
      </c>
      <c r="D31" s="43">
        <f aca="true" t="shared" si="8" ref="D31:M31">D30+D29+D28+D27+D26+D25</f>
        <v>1.99</v>
      </c>
      <c r="E31" s="43">
        <f t="shared" si="8"/>
        <v>2.4841096000000005</v>
      </c>
      <c r="F31" s="43">
        <f t="shared" si="8"/>
        <v>0</v>
      </c>
      <c r="G31" s="43">
        <f t="shared" si="8"/>
        <v>0</v>
      </c>
      <c r="H31" s="43">
        <f t="shared" si="8"/>
        <v>0.78</v>
      </c>
      <c r="I31" s="43">
        <f t="shared" si="8"/>
        <v>0.9237850000000001</v>
      </c>
      <c r="J31" s="43">
        <f t="shared" si="8"/>
        <v>0.609</v>
      </c>
      <c r="K31" s="43">
        <f t="shared" si="8"/>
        <v>0.7957538900000001</v>
      </c>
      <c r="L31" s="43">
        <f t="shared" si="8"/>
        <v>0.601</v>
      </c>
      <c r="M31" s="43">
        <f t="shared" si="8"/>
        <v>0.76457071</v>
      </c>
      <c r="N31" s="5">
        <f t="shared" si="3"/>
        <v>2.4841096</v>
      </c>
      <c r="O31" s="5">
        <f t="shared" si="4"/>
        <v>0.76457071</v>
      </c>
      <c r="P31" s="5">
        <f t="shared" si="5"/>
        <v>2.4841096</v>
      </c>
      <c r="Q31" s="5">
        <f t="shared" si="6"/>
        <v>0.76457071</v>
      </c>
      <c r="R31" s="5"/>
      <c r="S31" s="5">
        <f t="shared" si="7"/>
        <v>-0.4941096000000005</v>
      </c>
      <c r="T31" s="5">
        <f>S31*100/D31</f>
        <v>-24.82962814070354</v>
      </c>
      <c r="U31" s="211"/>
      <c r="V31" s="211"/>
      <c r="W31" s="212"/>
    </row>
    <row r="32" spans="1:23" ht="15.75">
      <c r="A32" s="42" t="s">
        <v>630</v>
      </c>
      <c r="B32" s="13" t="s">
        <v>681</v>
      </c>
      <c r="C32" s="33"/>
      <c r="D32" s="33"/>
      <c r="E32" s="33"/>
      <c r="F32" s="7"/>
      <c r="G32" s="7"/>
      <c r="H32" s="7"/>
      <c r="I32" s="7"/>
      <c r="J32" s="7"/>
      <c r="K32" s="7"/>
      <c r="L32" s="7"/>
      <c r="M32" s="7"/>
      <c r="N32" s="7"/>
      <c r="O32" s="7"/>
      <c r="P32" s="7"/>
      <c r="Q32" s="7"/>
      <c r="R32" s="7"/>
      <c r="S32" s="213"/>
      <c r="T32" s="213"/>
      <c r="U32" s="3"/>
      <c r="V32" s="3"/>
      <c r="W32" s="208"/>
    </row>
    <row r="33" spans="1:23" ht="31.5">
      <c r="A33" s="209" t="s">
        <v>630</v>
      </c>
      <c r="B33" s="210" t="s">
        <v>762</v>
      </c>
      <c r="C33" s="36">
        <v>0.2</v>
      </c>
      <c r="D33" s="36">
        <v>0.2</v>
      </c>
      <c r="E33" s="36">
        <v>0</v>
      </c>
      <c r="F33" s="213"/>
      <c r="G33" s="213"/>
      <c r="H33" s="213"/>
      <c r="I33" s="213"/>
      <c r="J33" s="213"/>
      <c r="K33" s="213"/>
      <c r="L33" s="213">
        <v>0.2</v>
      </c>
      <c r="M33" s="213"/>
      <c r="N33" s="213">
        <f>M33+K33+I33+G33</f>
        <v>0</v>
      </c>
      <c r="O33" s="213">
        <f aca="true" t="shared" si="9" ref="O33:Q37">M33</f>
        <v>0</v>
      </c>
      <c r="P33" s="213">
        <f t="shared" si="9"/>
        <v>0</v>
      </c>
      <c r="Q33" s="213">
        <f t="shared" si="9"/>
        <v>0</v>
      </c>
      <c r="R33" s="213"/>
      <c r="S33" s="213">
        <f>D33-E33</f>
        <v>0.2</v>
      </c>
      <c r="T33" s="213">
        <f>S33/D33*100</f>
        <v>100</v>
      </c>
      <c r="U33" s="4"/>
      <c r="V33" s="4"/>
      <c r="W33" s="34" t="s">
        <v>604</v>
      </c>
    </row>
    <row r="34" spans="1:23" ht="31.5">
      <c r="A34" s="209" t="s">
        <v>630</v>
      </c>
      <c r="B34" s="210" t="s">
        <v>763</v>
      </c>
      <c r="C34" s="36">
        <v>0.2</v>
      </c>
      <c r="D34" s="36">
        <v>0.2</v>
      </c>
      <c r="E34" s="36">
        <v>0</v>
      </c>
      <c r="F34" s="213"/>
      <c r="G34" s="213"/>
      <c r="H34" s="213"/>
      <c r="I34" s="213"/>
      <c r="J34" s="213"/>
      <c r="K34" s="213"/>
      <c r="L34" s="213">
        <v>0.2</v>
      </c>
      <c r="M34" s="213"/>
      <c r="N34" s="213">
        <f>M34+K34+I34+G34</f>
        <v>0</v>
      </c>
      <c r="O34" s="213">
        <f t="shared" si="9"/>
        <v>0</v>
      </c>
      <c r="P34" s="213">
        <f t="shared" si="9"/>
        <v>0</v>
      </c>
      <c r="Q34" s="213">
        <f t="shared" si="9"/>
        <v>0</v>
      </c>
      <c r="R34" s="213"/>
      <c r="S34" s="213">
        <f>D34-E34</f>
        <v>0.2</v>
      </c>
      <c r="T34" s="213">
        <f>S34/D34*100</f>
        <v>100</v>
      </c>
      <c r="U34" s="211"/>
      <c r="V34" s="211"/>
      <c r="W34" s="212" t="s">
        <v>604</v>
      </c>
    </row>
    <row r="35" spans="1:23" ht="47.25">
      <c r="A35" s="209"/>
      <c r="B35" s="210" t="s">
        <v>764</v>
      </c>
      <c r="C35" s="36">
        <v>0</v>
      </c>
      <c r="D35" s="36">
        <v>0</v>
      </c>
      <c r="E35" s="36">
        <v>0.14928449</v>
      </c>
      <c r="F35" s="213"/>
      <c r="G35" s="213"/>
      <c r="H35" s="213"/>
      <c r="I35" s="213"/>
      <c r="J35" s="213"/>
      <c r="K35" s="213"/>
      <c r="L35" s="213">
        <v>0</v>
      </c>
      <c r="M35" s="213">
        <v>0.14928449</v>
      </c>
      <c r="N35" s="213">
        <f>M35+K35+I35+G35</f>
        <v>0.14928449</v>
      </c>
      <c r="O35" s="213">
        <f t="shared" si="9"/>
        <v>0.14928449</v>
      </c>
      <c r="P35" s="213">
        <f t="shared" si="9"/>
        <v>0.14928449</v>
      </c>
      <c r="Q35" s="213">
        <f t="shared" si="9"/>
        <v>0.14928449</v>
      </c>
      <c r="R35" s="213"/>
      <c r="S35" s="213">
        <f>D35-E35</f>
        <v>-0.14928449</v>
      </c>
      <c r="T35" s="213">
        <v>0</v>
      </c>
      <c r="U35" s="211"/>
      <c r="V35" s="211"/>
      <c r="W35" s="212" t="s">
        <v>599</v>
      </c>
    </row>
    <row r="36" spans="1:23" ht="47.25">
      <c r="A36" s="209"/>
      <c r="B36" s="210" t="s">
        <v>765</v>
      </c>
      <c r="C36" s="36">
        <v>0</v>
      </c>
      <c r="D36" s="36">
        <v>0</v>
      </c>
      <c r="E36" s="36">
        <v>0.14886678</v>
      </c>
      <c r="F36" s="213"/>
      <c r="G36" s="213"/>
      <c r="H36" s="213"/>
      <c r="I36" s="213"/>
      <c r="J36" s="213"/>
      <c r="K36" s="213"/>
      <c r="L36" s="213">
        <v>0</v>
      </c>
      <c r="M36" s="213">
        <v>0.14886678</v>
      </c>
      <c r="N36" s="213">
        <f>M36+K36+I36+G36</f>
        <v>0.14886678</v>
      </c>
      <c r="O36" s="213">
        <f t="shared" si="9"/>
        <v>0.14886678</v>
      </c>
      <c r="P36" s="213">
        <f t="shared" si="9"/>
        <v>0.14886678</v>
      </c>
      <c r="Q36" s="213">
        <f t="shared" si="9"/>
        <v>0.14886678</v>
      </c>
      <c r="R36" s="213"/>
      <c r="S36" s="213">
        <f>D36-E36</f>
        <v>-0.14886678</v>
      </c>
      <c r="T36" s="213">
        <v>0</v>
      </c>
      <c r="U36" s="211"/>
      <c r="V36" s="211"/>
      <c r="W36" s="212" t="s">
        <v>599</v>
      </c>
    </row>
    <row r="37" spans="1:23" s="221" customFormat="1" ht="30" customHeight="1">
      <c r="A37" s="37"/>
      <c r="B37" s="13" t="s">
        <v>610</v>
      </c>
      <c r="C37" s="33">
        <f>C36+C35+C34+C33</f>
        <v>0.4</v>
      </c>
      <c r="D37" s="33">
        <f aca="true" t="shared" si="10" ref="D37:M37">D36+D35+D34+D33</f>
        <v>0.4</v>
      </c>
      <c r="E37" s="33">
        <f t="shared" si="10"/>
        <v>0.29815126999999997</v>
      </c>
      <c r="F37" s="5">
        <f t="shared" si="10"/>
        <v>0</v>
      </c>
      <c r="G37" s="5">
        <f t="shared" si="10"/>
        <v>0</v>
      </c>
      <c r="H37" s="5">
        <f t="shared" si="10"/>
        <v>0</v>
      </c>
      <c r="I37" s="5">
        <f t="shared" si="10"/>
        <v>0</v>
      </c>
      <c r="J37" s="5">
        <f t="shared" si="10"/>
        <v>0</v>
      </c>
      <c r="K37" s="5">
        <f t="shared" si="10"/>
        <v>0</v>
      </c>
      <c r="L37" s="5">
        <f t="shared" si="10"/>
        <v>0.4</v>
      </c>
      <c r="M37" s="5">
        <f t="shared" si="10"/>
        <v>0.29815126999999997</v>
      </c>
      <c r="N37" s="5">
        <f>M37+K37+I37+G37</f>
        <v>0.29815126999999997</v>
      </c>
      <c r="O37" s="5">
        <f t="shared" si="9"/>
        <v>0.29815126999999997</v>
      </c>
      <c r="P37" s="5">
        <f t="shared" si="9"/>
        <v>0.29815126999999997</v>
      </c>
      <c r="Q37" s="5">
        <f t="shared" si="9"/>
        <v>0.29815126999999997</v>
      </c>
      <c r="R37" s="5"/>
      <c r="S37" s="5"/>
      <c r="T37" s="5"/>
      <c r="U37" s="211"/>
      <c r="V37" s="211"/>
      <c r="W37" s="212"/>
    </row>
    <row r="38" spans="1:23" ht="15.75">
      <c r="A38" s="42" t="s">
        <v>630</v>
      </c>
      <c r="B38" s="13" t="s">
        <v>682</v>
      </c>
      <c r="C38" s="36"/>
      <c r="D38" s="36"/>
      <c r="E38" s="36"/>
      <c r="F38" s="7"/>
      <c r="G38" s="7"/>
      <c r="H38" s="7"/>
      <c r="I38" s="7"/>
      <c r="J38" s="7"/>
      <c r="K38" s="7"/>
      <c r="L38" s="7"/>
      <c r="M38" s="7"/>
      <c r="N38" s="7"/>
      <c r="O38" s="7"/>
      <c r="P38" s="7"/>
      <c r="Q38" s="7"/>
      <c r="R38" s="7"/>
      <c r="S38" s="213"/>
      <c r="T38" s="213"/>
      <c r="U38" s="3"/>
      <c r="V38" s="3"/>
      <c r="W38" s="208"/>
    </row>
    <row r="39" spans="1:23" ht="31.5">
      <c r="A39" s="37" t="s">
        <v>630</v>
      </c>
      <c r="B39" s="210" t="s">
        <v>766</v>
      </c>
      <c r="C39" s="36">
        <v>0.2</v>
      </c>
      <c r="D39" s="36">
        <v>0.2</v>
      </c>
      <c r="E39" s="36">
        <v>0</v>
      </c>
      <c r="F39" s="213"/>
      <c r="G39" s="213"/>
      <c r="H39" s="213"/>
      <c r="I39" s="213"/>
      <c r="J39" s="213"/>
      <c r="K39" s="213"/>
      <c r="L39" s="213">
        <v>0.2</v>
      </c>
      <c r="M39" s="213"/>
      <c r="N39" s="133">
        <f>M39+K39+I39+G39</f>
        <v>0</v>
      </c>
      <c r="O39" s="133">
        <f>M39</f>
        <v>0</v>
      </c>
      <c r="P39" s="133">
        <f>N39</f>
        <v>0</v>
      </c>
      <c r="Q39" s="133">
        <f>O39</f>
        <v>0</v>
      </c>
      <c r="R39" s="213"/>
      <c r="S39" s="213">
        <f>D39-E39</f>
        <v>0.2</v>
      </c>
      <c r="T39" s="213">
        <f>S39/D39*100</f>
        <v>100</v>
      </c>
      <c r="U39" s="4"/>
      <c r="V39" s="4"/>
      <c r="W39" s="34" t="s">
        <v>604</v>
      </c>
    </row>
    <row r="40" spans="1:23" s="221" customFormat="1" ht="27.75" customHeight="1">
      <c r="A40" s="37"/>
      <c r="B40" s="13" t="s">
        <v>930</v>
      </c>
      <c r="C40" s="33">
        <f>C39</f>
        <v>0.2</v>
      </c>
      <c r="D40" s="33">
        <f aca="true" t="shared" si="11" ref="D40:Q40">D39</f>
        <v>0.2</v>
      </c>
      <c r="E40" s="33">
        <f t="shared" si="11"/>
        <v>0</v>
      </c>
      <c r="F40" s="5">
        <f t="shared" si="11"/>
        <v>0</v>
      </c>
      <c r="G40" s="5">
        <f t="shared" si="11"/>
        <v>0</v>
      </c>
      <c r="H40" s="5">
        <f t="shared" si="11"/>
        <v>0</v>
      </c>
      <c r="I40" s="5">
        <f t="shared" si="11"/>
        <v>0</v>
      </c>
      <c r="J40" s="5">
        <f t="shared" si="11"/>
        <v>0</v>
      </c>
      <c r="K40" s="5">
        <f t="shared" si="11"/>
        <v>0</v>
      </c>
      <c r="L40" s="5">
        <f t="shared" si="11"/>
        <v>0.2</v>
      </c>
      <c r="M40" s="5">
        <f t="shared" si="11"/>
        <v>0</v>
      </c>
      <c r="N40" s="43">
        <f t="shared" si="11"/>
        <v>0</v>
      </c>
      <c r="O40" s="43">
        <f t="shared" si="11"/>
        <v>0</v>
      </c>
      <c r="P40" s="43">
        <f t="shared" si="11"/>
        <v>0</v>
      </c>
      <c r="Q40" s="43">
        <f t="shared" si="11"/>
        <v>0</v>
      </c>
      <c r="R40" s="5"/>
      <c r="S40" s="5"/>
      <c r="T40" s="5"/>
      <c r="U40" s="211"/>
      <c r="V40" s="211"/>
      <c r="W40" s="212"/>
    </row>
    <row r="41" spans="1:23" ht="37.5">
      <c r="A41" s="256" t="s">
        <v>630</v>
      </c>
      <c r="B41" s="3" t="s">
        <v>683</v>
      </c>
      <c r="C41" s="43">
        <f>C40+C37</f>
        <v>0.6000000000000001</v>
      </c>
      <c r="D41" s="43">
        <f aca="true" t="shared" si="12" ref="D41:Q41">D40+D37</f>
        <v>0.6000000000000001</v>
      </c>
      <c r="E41" s="43">
        <f t="shared" si="12"/>
        <v>0.29815126999999997</v>
      </c>
      <c r="F41" s="43">
        <f t="shared" si="12"/>
        <v>0</v>
      </c>
      <c r="G41" s="43">
        <f t="shared" si="12"/>
        <v>0</v>
      </c>
      <c r="H41" s="43">
        <f t="shared" si="12"/>
        <v>0</v>
      </c>
      <c r="I41" s="43">
        <f t="shared" si="12"/>
        <v>0</v>
      </c>
      <c r="J41" s="43">
        <f t="shared" si="12"/>
        <v>0</v>
      </c>
      <c r="K41" s="43">
        <f t="shared" si="12"/>
        <v>0</v>
      </c>
      <c r="L41" s="43">
        <f t="shared" si="12"/>
        <v>0.6000000000000001</v>
      </c>
      <c r="M41" s="43">
        <f t="shared" si="12"/>
        <v>0.29815126999999997</v>
      </c>
      <c r="N41" s="44">
        <f t="shared" si="12"/>
        <v>0.29815126999999997</v>
      </c>
      <c r="O41" s="44">
        <f t="shared" si="12"/>
        <v>0.29815126999999997</v>
      </c>
      <c r="P41" s="44">
        <f t="shared" si="12"/>
        <v>0.29815126999999997</v>
      </c>
      <c r="Q41" s="44">
        <f t="shared" si="12"/>
        <v>0.29815126999999997</v>
      </c>
      <c r="R41" s="213"/>
      <c r="S41" s="213"/>
      <c r="T41" s="213"/>
      <c r="U41" s="3"/>
      <c r="V41" s="3"/>
      <c r="W41" s="208"/>
    </row>
    <row r="42" spans="1:23" ht="18.75">
      <c r="A42" s="256"/>
      <c r="B42" s="22" t="s">
        <v>684</v>
      </c>
      <c r="C42" s="44">
        <f>C41+C31</f>
        <v>2.59</v>
      </c>
      <c r="D42" s="44">
        <f aca="true" t="shared" si="13" ref="D42:Q42">D41+D31</f>
        <v>2.59</v>
      </c>
      <c r="E42" s="44">
        <f t="shared" si="13"/>
        <v>2.7822608700000004</v>
      </c>
      <c r="F42" s="44">
        <f t="shared" si="13"/>
        <v>0</v>
      </c>
      <c r="G42" s="44">
        <f t="shared" si="13"/>
        <v>0</v>
      </c>
      <c r="H42" s="44">
        <f t="shared" si="13"/>
        <v>0.78</v>
      </c>
      <c r="I42" s="44">
        <f t="shared" si="13"/>
        <v>0.9237850000000001</v>
      </c>
      <c r="J42" s="44">
        <f t="shared" si="13"/>
        <v>0.609</v>
      </c>
      <c r="K42" s="44">
        <f t="shared" si="13"/>
        <v>0.7957538900000001</v>
      </c>
      <c r="L42" s="44">
        <f t="shared" si="13"/>
        <v>1.201</v>
      </c>
      <c r="M42" s="44">
        <f t="shared" si="13"/>
        <v>1.06272198</v>
      </c>
      <c r="N42" s="5">
        <f t="shared" si="13"/>
        <v>2.78226087</v>
      </c>
      <c r="O42" s="5">
        <f t="shared" si="13"/>
        <v>1.06272198</v>
      </c>
      <c r="P42" s="5">
        <f t="shared" si="13"/>
        <v>2.78226087</v>
      </c>
      <c r="Q42" s="5">
        <f t="shared" si="13"/>
        <v>1.06272198</v>
      </c>
      <c r="R42" s="213"/>
      <c r="S42" s="213"/>
      <c r="T42" s="213"/>
      <c r="U42" s="211"/>
      <c r="V42" s="211"/>
      <c r="W42" s="212"/>
    </row>
    <row r="43" spans="1:23" ht="56.25">
      <c r="A43" s="39" t="s">
        <v>632</v>
      </c>
      <c r="B43" s="15" t="s">
        <v>633</v>
      </c>
      <c r="C43" s="44"/>
      <c r="D43" s="44"/>
      <c r="E43" s="44"/>
      <c r="F43" s="5"/>
      <c r="G43" s="5"/>
      <c r="H43" s="5"/>
      <c r="I43" s="5"/>
      <c r="J43" s="5"/>
      <c r="K43" s="5"/>
      <c r="L43" s="7"/>
      <c r="M43" s="7"/>
      <c r="N43" s="5"/>
      <c r="O43" s="5"/>
      <c r="P43" s="5"/>
      <c r="Q43" s="5"/>
      <c r="R43" s="7"/>
      <c r="S43" s="213"/>
      <c r="T43" s="213"/>
      <c r="U43" s="211"/>
      <c r="V43" s="211"/>
      <c r="W43" s="212"/>
    </row>
    <row r="44" spans="1:23" ht="15.75">
      <c r="A44" s="39" t="s">
        <v>632</v>
      </c>
      <c r="B44" s="13" t="s">
        <v>679</v>
      </c>
      <c r="C44" s="36"/>
      <c r="D44" s="36"/>
      <c r="E44" s="36"/>
      <c r="F44" s="5"/>
      <c r="G44" s="5"/>
      <c r="H44" s="5"/>
      <c r="I44" s="5"/>
      <c r="J44" s="5"/>
      <c r="K44" s="5"/>
      <c r="L44" s="7"/>
      <c r="M44" s="7"/>
      <c r="N44" s="7"/>
      <c r="O44" s="7"/>
      <c r="P44" s="7"/>
      <c r="Q44" s="7"/>
      <c r="R44" s="7"/>
      <c r="S44" s="213"/>
      <c r="T44" s="213"/>
      <c r="U44" s="4"/>
      <c r="V44" s="4"/>
      <c r="W44" s="34"/>
    </row>
    <row r="45" spans="1:23" ht="47.25">
      <c r="A45" s="42" t="s">
        <v>632</v>
      </c>
      <c r="B45" s="210" t="s">
        <v>767</v>
      </c>
      <c r="C45" s="36">
        <v>0.2147</v>
      </c>
      <c r="D45" s="36">
        <v>0.2147</v>
      </c>
      <c r="E45" s="36">
        <v>0.22446102</v>
      </c>
      <c r="F45" s="5"/>
      <c r="G45" s="5"/>
      <c r="H45" s="213">
        <v>0.2147</v>
      </c>
      <c r="I45" s="213">
        <v>0.106942</v>
      </c>
      <c r="J45" s="5"/>
      <c r="K45" s="213">
        <v>0.11751902</v>
      </c>
      <c r="L45" s="213"/>
      <c r="M45" s="213"/>
      <c r="N45" s="213">
        <f aca="true" t="shared" si="14" ref="N45:N53">M45+K45+I45+G45</f>
        <v>0.22446102</v>
      </c>
      <c r="O45" s="213">
        <f aca="true" t="shared" si="15" ref="O45:O53">M45</f>
        <v>0</v>
      </c>
      <c r="P45" s="213">
        <f aca="true" t="shared" si="16" ref="P45:P53">N45</f>
        <v>0.22446102</v>
      </c>
      <c r="Q45" s="213">
        <f aca="true" t="shared" si="17" ref="Q45:Q53">O45</f>
        <v>0</v>
      </c>
      <c r="R45" s="213"/>
      <c r="S45" s="213">
        <f aca="true" t="shared" si="18" ref="S45:S53">D45-E45</f>
        <v>-0.00976102000000001</v>
      </c>
      <c r="T45" s="213">
        <f aca="true" t="shared" si="19" ref="T45:T53">S45/D45*100</f>
        <v>-4.546353050768519</v>
      </c>
      <c r="U45" s="4"/>
      <c r="V45" s="4"/>
      <c r="W45" s="34" t="s">
        <v>493</v>
      </c>
    </row>
    <row r="46" spans="1:23" ht="47.25">
      <c r="A46" s="209" t="s">
        <v>632</v>
      </c>
      <c r="B46" s="210" t="s">
        <v>768</v>
      </c>
      <c r="C46" s="36">
        <v>0.15186000000000002</v>
      </c>
      <c r="D46" s="36">
        <v>0.15186000000000002</v>
      </c>
      <c r="E46" s="36">
        <v>0.17002619</v>
      </c>
      <c r="F46" s="5"/>
      <c r="G46" s="5"/>
      <c r="H46" s="5"/>
      <c r="I46" s="5"/>
      <c r="J46" s="213">
        <v>0.15186000000000002</v>
      </c>
      <c r="K46" s="213">
        <v>0.17002619</v>
      </c>
      <c r="L46" s="213"/>
      <c r="M46" s="213"/>
      <c r="N46" s="213">
        <f t="shared" si="14"/>
        <v>0.17002619</v>
      </c>
      <c r="O46" s="213">
        <f t="shared" si="15"/>
        <v>0</v>
      </c>
      <c r="P46" s="213">
        <f t="shared" si="16"/>
        <v>0.17002619</v>
      </c>
      <c r="Q46" s="213">
        <f t="shared" si="17"/>
        <v>0</v>
      </c>
      <c r="R46" s="213"/>
      <c r="S46" s="213">
        <f t="shared" si="18"/>
        <v>-0.01816618999999997</v>
      </c>
      <c r="T46" s="213">
        <f t="shared" si="19"/>
        <v>-11.962458843671781</v>
      </c>
      <c r="U46" s="211"/>
      <c r="V46" s="211"/>
      <c r="W46" s="212" t="s">
        <v>493</v>
      </c>
    </row>
    <row r="47" spans="1:23" ht="47.25">
      <c r="A47" s="209" t="s">
        <v>632</v>
      </c>
      <c r="B47" s="210" t="s">
        <v>769</v>
      </c>
      <c r="C47" s="36">
        <v>0.15200000000000002</v>
      </c>
      <c r="D47" s="36">
        <v>0.15200000000000002</v>
      </c>
      <c r="E47" s="36">
        <v>0.17023751</v>
      </c>
      <c r="F47" s="5"/>
      <c r="G47" s="5"/>
      <c r="H47" s="5"/>
      <c r="I47" s="5"/>
      <c r="J47" s="213"/>
      <c r="K47" s="213"/>
      <c r="L47" s="213">
        <v>0.15200000000000002</v>
      </c>
      <c r="M47" s="213">
        <v>0.17023751</v>
      </c>
      <c r="N47" s="213">
        <f t="shared" si="14"/>
        <v>0.17023751</v>
      </c>
      <c r="O47" s="213">
        <f t="shared" si="15"/>
        <v>0.17023751</v>
      </c>
      <c r="P47" s="213">
        <f t="shared" si="16"/>
        <v>0.17023751</v>
      </c>
      <c r="Q47" s="213">
        <f t="shared" si="17"/>
        <v>0.17023751</v>
      </c>
      <c r="R47" s="213"/>
      <c r="S47" s="213">
        <f t="shared" si="18"/>
        <v>-0.018237509999999985</v>
      </c>
      <c r="T47" s="213">
        <f t="shared" si="19"/>
        <v>-11.99836184210525</v>
      </c>
      <c r="U47" s="211"/>
      <c r="V47" s="211"/>
      <c r="W47" s="212" t="s">
        <v>493</v>
      </c>
    </row>
    <row r="48" spans="1:23" ht="47.25">
      <c r="A48" s="209" t="s">
        <v>632</v>
      </c>
      <c r="B48" s="210" t="s">
        <v>770</v>
      </c>
      <c r="C48" s="36">
        <v>0.384</v>
      </c>
      <c r="D48" s="36">
        <v>0.384</v>
      </c>
      <c r="E48" s="36">
        <v>0.45384964</v>
      </c>
      <c r="F48" s="5"/>
      <c r="G48" s="5"/>
      <c r="H48" s="5"/>
      <c r="I48" s="5"/>
      <c r="J48" s="213">
        <v>0.384</v>
      </c>
      <c r="K48" s="213">
        <v>0.45384964</v>
      </c>
      <c r="L48" s="213"/>
      <c r="M48" s="213"/>
      <c r="N48" s="213">
        <f t="shared" si="14"/>
        <v>0.45384964</v>
      </c>
      <c r="O48" s="213">
        <f t="shared" si="15"/>
        <v>0</v>
      </c>
      <c r="P48" s="213">
        <f t="shared" si="16"/>
        <v>0.45384964</v>
      </c>
      <c r="Q48" s="213">
        <f t="shared" si="17"/>
        <v>0</v>
      </c>
      <c r="R48" s="213"/>
      <c r="S48" s="213">
        <f t="shared" si="18"/>
        <v>-0.06984963999999999</v>
      </c>
      <c r="T48" s="213">
        <f t="shared" si="19"/>
        <v>-18.190010416666663</v>
      </c>
      <c r="U48" s="211"/>
      <c r="V48" s="211"/>
      <c r="W48" s="212" t="s">
        <v>493</v>
      </c>
    </row>
    <row r="49" spans="1:23" ht="47.25">
      <c r="A49" s="209" t="s">
        <v>632</v>
      </c>
      <c r="B49" s="210" t="s">
        <v>771</v>
      </c>
      <c r="C49" s="36">
        <v>0.19186</v>
      </c>
      <c r="D49" s="36">
        <v>0.19186</v>
      </c>
      <c r="E49" s="36">
        <v>0.22123137</v>
      </c>
      <c r="F49" s="5"/>
      <c r="G49" s="5"/>
      <c r="H49" s="5"/>
      <c r="I49" s="5"/>
      <c r="J49" s="213">
        <v>0.19186</v>
      </c>
      <c r="K49" s="213">
        <v>0.22123137</v>
      </c>
      <c r="L49" s="213"/>
      <c r="M49" s="213"/>
      <c r="N49" s="36">
        <f t="shared" si="14"/>
        <v>0.22123137</v>
      </c>
      <c r="O49" s="36">
        <f t="shared" si="15"/>
        <v>0</v>
      </c>
      <c r="P49" s="36">
        <f t="shared" si="16"/>
        <v>0.22123137</v>
      </c>
      <c r="Q49" s="36">
        <f t="shared" si="17"/>
        <v>0</v>
      </c>
      <c r="R49" s="213"/>
      <c r="S49" s="213">
        <f t="shared" si="18"/>
        <v>-0.029371370000000008</v>
      </c>
      <c r="T49" s="213">
        <f t="shared" si="19"/>
        <v>-15.30875117273012</v>
      </c>
      <c r="U49" s="211"/>
      <c r="V49" s="211"/>
      <c r="W49" s="212" t="s">
        <v>493</v>
      </c>
    </row>
    <row r="50" spans="1:23" ht="31.5">
      <c r="A50" s="209" t="s">
        <v>632</v>
      </c>
      <c r="B50" s="210" t="s">
        <v>772</v>
      </c>
      <c r="C50" s="36">
        <v>1.21186</v>
      </c>
      <c r="D50" s="36">
        <v>1.212</v>
      </c>
      <c r="E50" s="36">
        <v>0.633672</v>
      </c>
      <c r="F50" s="213">
        <v>1.212</v>
      </c>
      <c r="G50" s="36">
        <v>0.633672</v>
      </c>
      <c r="H50" s="213"/>
      <c r="I50" s="213"/>
      <c r="J50" s="213"/>
      <c r="K50" s="213"/>
      <c r="L50" s="213"/>
      <c r="M50" s="213"/>
      <c r="N50" s="213">
        <f t="shared" si="14"/>
        <v>0.633672</v>
      </c>
      <c r="O50" s="213">
        <f t="shared" si="15"/>
        <v>0</v>
      </c>
      <c r="P50" s="213">
        <f t="shared" si="16"/>
        <v>0.633672</v>
      </c>
      <c r="Q50" s="213">
        <f t="shared" si="17"/>
        <v>0</v>
      </c>
      <c r="R50" s="213"/>
      <c r="S50" s="213">
        <f t="shared" si="18"/>
        <v>0.578328</v>
      </c>
      <c r="T50" s="213">
        <f t="shared" si="19"/>
        <v>47.716831683168316</v>
      </c>
      <c r="U50" s="211"/>
      <c r="V50" s="211"/>
      <c r="W50" s="212" t="s">
        <v>493</v>
      </c>
    </row>
    <row r="51" spans="1:23" ht="47.25">
      <c r="A51" s="216" t="s">
        <v>632</v>
      </c>
      <c r="B51" s="17" t="s">
        <v>773</v>
      </c>
      <c r="C51" s="36">
        <v>0.3037</v>
      </c>
      <c r="D51" s="36">
        <v>0.3037</v>
      </c>
      <c r="E51" s="36">
        <v>0</v>
      </c>
      <c r="F51" s="213"/>
      <c r="G51" s="213"/>
      <c r="H51" s="213"/>
      <c r="I51" s="213"/>
      <c r="J51" s="213">
        <v>0.3037</v>
      </c>
      <c r="K51" s="213"/>
      <c r="L51" s="213"/>
      <c r="M51" s="213"/>
      <c r="N51" s="213">
        <f t="shared" si="14"/>
        <v>0</v>
      </c>
      <c r="O51" s="213">
        <f t="shared" si="15"/>
        <v>0</v>
      </c>
      <c r="P51" s="213">
        <f t="shared" si="16"/>
        <v>0</v>
      </c>
      <c r="Q51" s="213">
        <f t="shared" si="17"/>
        <v>0</v>
      </c>
      <c r="R51" s="213"/>
      <c r="S51" s="213">
        <f t="shared" si="18"/>
        <v>0.3037</v>
      </c>
      <c r="T51" s="213">
        <f t="shared" si="19"/>
        <v>100</v>
      </c>
      <c r="U51" s="211"/>
      <c r="V51" s="211"/>
      <c r="W51" s="212" t="s">
        <v>604</v>
      </c>
    </row>
    <row r="52" spans="1:23" ht="47.25">
      <c r="A52" s="216" t="s">
        <v>632</v>
      </c>
      <c r="B52" s="17" t="s">
        <v>774</v>
      </c>
      <c r="C52" s="36"/>
      <c r="D52" s="36">
        <v>0</v>
      </c>
      <c r="E52" s="36">
        <v>0.320405</v>
      </c>
      <c r="F52" s="213"/>
      <c r="G52" s="213"/>
      <c r="H52" s="213">
        <v>0</v>
      </c>
      <c r="I52" s="213">
        <v>0.320405</v>
      </c>
      <c r="J52" s="213"/>
      <c r="K52" s="213"/>
      <c r="L52" s="213"/>
      <c r="M52" s="213"/>
      <c r="N52" s="213">
        <f t="shared" si="14"/>
        <v>0.320405</v>
      </c>
      <c r="O52" s="213">
        <f t="shared" si="15"/>
        <v>0</v>
      </c>
      <c r="P52" s="213">
        <f t="shared" si="16"/>
        <v>0.320405</v>
      </c>
      <c r="Q52" s="213">
        <f t="shared" si="17"/>
        <v>0</v>
      </c>
      <c r="R52" s="213"/>
      <c r="S52" s="213">
        <f t="shared" si="18"/>
        <v>-0.320405</v>
      </c>
      <c r="T52" s="213">
        <v>0</v>
      </c>
      <c r="U52" s="211"/>
      <c r="V52" s="211"/>
      <c r="W52" s="212" t="s">
        <v>600</v>
      </c>
    </row>
    <row r="53" spans="1:23" ht="47.25">
      <c r="A53" s="216" t="s">
        <v>632</v>
      </c>
      <c r="B53" s="17" t="s">
        <v>775</v>
      </c>
      <c r="C53" s="36">
        <v>0.3837</v>
      </c>
      <c r="D53" s="36">
        <v>0.3837</v>
      </c>
      <c r="E53" s="36">
        <v>0.41330191</v>
      </c>
      <c r="F53" s="213"/>
      <c r="G53" s="213"/>
      <c r="H53" s="213"/>
      <c r="I53" s="213"/>
      <c r="J53" s="213">
        <v>0.3837</v>
      </c>
      <c r="K53" s="213">
        <v>0.41330191</v>
      </c>
      <c r="L53" s="213"/>
      <c r="M53" s="213"/>
      <c r="N53" s="36">
        <f t="shared" si="14"/>
        <v>0.41330191</v>
      </c>
      <c r="O53" s="36">
        <f t="shared" si="15"/>
        <v>0</v>
      </c>
      <c r="P53" s="36">
        <f t="shared" si="16"/>
        <v>0.41330191</v>
      </c>
      <c r="Q53" s="36">
        <f t="shared" si="17"/>
        <v>0</v>
      </c>
      <c r="R53" s="213"/>
      <c r="S53" s="213">
        <f t="shared" si="18"/>
        <v>-0.02960191000000001</v>
      </c>
      <c r="T53" s="213">
        <f t="shared" si="19"/>
        <v>-7.714857961949442</v>
      </c>
      <c r="U53" s="211"/>
      <c r="V53" s="211"/>
      <c r="W53" s="212" t="s">
        <v>493</v>
      </c>
    </row>
    <row r="54" spans="1:23" s="221" customFormat="1" ht="28.5" customHeight="1">
      <c r="A54" s="37" t="s">
        <v>632</v>
      </c>
      <c r="B54" s="13" t="s">
        <v>680</v>
      </c>
      <c r="C54" s="33">
        <f>C53+C52+C51+C50+C49+C48+C47+C46+C45</f>
        <v>2.9936800000000003</v>
      </c>
      <c r="D54" s="33">
        <f aca="true" t="shared" si="20" ref="D54:Q54">D53+D52+D51+D50+D49+D48+D47+D46+D45</f>
        <v>2.9938200000000004</v>
      </c>
      <c r="E54" s="33">
        <f t="shared" si="20"/>
        <v>2.6071846400000003</v>
      </c>
      <c r="F54" s="33">
        <f t="shared" si="20"/>
        <v>1.212</v>
      </c>
      <c r="G54" s="33">
        <f t="shared" si="20"/>
        <v>0.633672</v>
      </c>
      <c r="H54" s="33">
        <f t="shared" si="20"/>
        <v>0.2147</v>
      </c>
      <c r="I54" s="33">
        <f t="shared" si="20"/>
        <v>0.427347</v>
      </c>
      <c r="J54" s="33">
        <f t="shared" si="20"/>
        <v>1.4151200000000002</v>
      </c>
      <c r="K54" s="33">
        <f t="shared" si="20"/>
        <v>1.37592813</v>
      </c>
      <c r="L54" s="33">
        <f t="shared" si="20"/>
        <v>0.15200000000000002</v>
      </c>
      <c r="M54" s="33">
        <f t="shared" si="20"/>
        <v>0.17023751</v>
      </c>
      <c r="N54" s="5">
        <f t="shared" si="20"/>
        <v>2.6071846400000003</v>
      </c>
      <c r="O54" s="5">
        <f t="shared" si="20"/>
        <v>0.17023751</v>
      </c>
      <c r="P54" s="5">
        <f t="shared" si="20"/>
        <v>2.6071846400000003</v>
      </c>
      <c r="Q54" s="5">
        <f t="shared" si="20"/>
        <v>0.17023751</v>
      </c>
      <c r="R54" s="5"/>
      <c r="S54" s="5"/>
      <c r="T54" s="5"/>
      <c r="U54" s="211"/>
      <c r="V54" s="211"/>
      <c r="W54" s="212"/>
    </row>
    <row r="55" spans="1:23" ht="15.75">
      <c r="A55" s="37" t="s">
        <v>632</v>
      </c>
      <c r="B55" s="3"/>
      <c r="C55" s="36"/>
      <c r="D55" s="36"/>
      <c r="E55" s="36"/>
      <c r="F55" s="7"/>
      <c r="G55" s="7"/>
      <c r="H55" s="7"/>
      <c r="I55" s="7"/>
      <c r="J55" s="7"/>
      <c r="K55" s="7"/>
      <c r="L55" s="7"/>
      <c r="M55" s="7"/>
      <c r="N55" s="7"/>
      <c r="O55" s="7"/>
      <c r="P55" s="7"/>
      <c r="Q55" s="7"/>
      <c r="R55" s="7"/>
      <c r="S55" s="213"/>
      <c r="T55" s="213"/>
      <c r="U55" s="3"/>
      <c r="V55" s="3"/>
      <c r="W55" s="208"/>
    </row>
    <row r="56" spans="1:23" ht="15.75">
      <c r="A56" s="42" t="s">
        <v>632</v>
      </c>
      <c r="B56" s="13" t="s">
        <v>511</v>
      </c>
      <c r="C56" s="36"/>
      <c r="D56" s="36"/>
      <c r="E56" s="36"/>
      <c r="F56" s="213"/>
      <c r="G56" s="213"/>
      <c r="H56" s="213"/>
      <c r="I56" s="213"/>
      <c r="J56" s="213"/>
      <c r="K56" s="213"/>
      <c r="L56" s="213"/>
      <c r="M56" s="213"/>
      <c r="N56" s="213"/>
      <c r="O56" s="213"/>
      <c r="P56" s="213"/>
      <c r="Q56" s="213"/>
      <c r="R56" s="213"/>
      <c r="S56" s="213"/>
      <c r="T56" s="213"/>
      <c r="U56" s="4"/>
      <c r="V56" s="4"/>
      <c r="W56" s="34"/>
    </row>
    <row r="57" spans="1:23" ht="31.5">
      <c r="A57" s="209" t="s">
        <v>632</v>
      </c>
      <c r="B57" s="210" t="s">
        <v>776</v>
      </c>
      <c r="C57" s="36">
        <v>0.15186000000000002</v>
      </c>
      <c r="D57" s="36">
        <v>0.15186000000000002</v>
      </c>
      <c r="E57" s="36">
        <v>0.16895193</v>
      </c>
      <c r="F57" s="213"/>
      <c r="G57" s="213"/>
      <c r="H57" s="213"/>
      <c r="I57" s="213"/>
      <c r="J57" s="213">
        <v>0.15186000000000002</v>
      </c>
      <c r="K57" s="213">
        <v>0.16895193</v>
      </c>
      <c r="L57" s="213"/>
      <c r="M57" s="213"/>
      <c r="N57" s="213">
        <f>M57+K57+I57+G57</f>
        <v>0.16895193</v>
      </c>
      <c r="O57" s="213">
        <f>M57</f>
        <v>0</v>
      </c>
      <c r="P57" s="213">
        <f>N57</f>
        <v>0.16895193</v>
      </c>
      <c r="Q57" s="213">
        <f>O57</f>
        <v>0</v>
      </c>
      <c r="R57" s="5"/>
      <c r="S57" s="5">
        <f>D57-E57</f>
        <v>-0.017091929999999977</v>
      </c>
      <c r="T57" s="5">
        <f>S57/D57*100</f>
        <v>-11.255057289608834</v>
      </c>
      <c r="U57" s="211"/>
      <c r="V57" s="211"/>
      <c r="W57" s="212" t="s">
        <v>493</v>
      </c>
    </row>
    <row r="58" spans="1:23" ht="15.75">
      <c r="A58" s="209" t="s">
        <v>632</v>
      </c>
      <c r="B58" s="13" t="s">
        <v>681</v>
      </c>
      <c r="C58" s="36"/>
      <c r="D58" s="36"/>
      <c r="E58" s="36"/>
      <c r="F58" s="5"/>
      <c r="G58" s="5"/>
      <c r="H58" s="5"/>
      <c r="I58" s="5"/>
      <c r="J58" s="5"/>
      <c r="K58" s="5"/>
      <c r="L58" s="5"/>
      <c r="M58" s="5"/>
      <c r="N58" s="36"/>
      <c r="O58" s="36"/>
      <c r="P58" s="36"/>
      <c r="Q58" s="36"/>
      <c r="R58" s="213"/>
      <c r="S58" s="213"/>
      <c r="T58" s="213"/>
      <c r="U58" s="3"/>
      <c r="V58" s="3"/>
      <c r="W58" s="208"/>
    </row>
    <row r="59" spans="1:23" ht="42.75" customHeight="1">
      <c r="A59" s="209" t="s">
        <v>632</v>
      </c>
      <c r="B59" s="210" t="s">
        <v>777</v>
      </c>
      <c r="C59" s="36">
        <v>0.13</v>
      </c>
      <c r="D59" s="36">
        <v>0.13</v>
      </c>
      <c r="E59" s="36">
        <v>0.118983</v>
      </c>
      <c r="F59" s="213">
        <v>0.13</v>
      </c>
      <c r="G59" s="36">
        <v>0.118983</v>
      </c>
      <c r="H59" s="213"/>
      <c r="I59" s="213"/>
      <c r="J59" s="213"/>
      <c r="K59" s="213"/>
      <c r="L59" s="213"/>
      <c r="M59" s="213"/>
      <c r="N59" s="213">
        <f>M59+K59+I59+G59</f>
        <v>0.118983</v>
      </c>
      <c r="O59" s="213">
        <f>M59</f>
        <v>0</v>
      </c>
      <c r="P59" s="213">
        <f>N59</f>
        <v>0.118983</v>
      </c>
      <c r="Q59" s="213">
        <f>O59</f>
        <v>0</v>
      </c>
      <c r="R59" s="213"/>
      <c r="S59" s="213">
        <f>D59-E59</f>
        <v>0.011016999999999999</v>
      </c>
      <c r="T59" s="213">
        <f>S59/D59*100</f>
        <v>8.474615384615383</v>
      </c>
      <c r="U59" s="211"/>
      <c r="V59" s="211"/>
      <c r="W59" s="212" t="s">
        <v>493</v>
      </c>
    </row>
    <row r="60" spans="1:23" ht="15.75">
      <c r="A60" s="209" t="s">
        <v>632</v>
      </c>
      <c r="B60" s="13" t="s">
        <v>512</v>
      </c>
      <c r="C60" s="36"/>
      <c r="D60" s="36"/>
      <c r="E60" s="36"/>
      <c r="F60" s="213"/>
      <c r="G60" s="213"/>
      <c r="H60" s="213"/>
      <c r="I60" s="213"/>
      <c r="J60" s="213"/>
      <c r="K60" s="213"/>
      <c r="L60" s="213"/>
      <c r="M60" s="213"/>
      <c r="N60" s="213"/>
      <c r="O60" s="213"/>
      <c r="P60" s="213"/>
      <c r="Q60" s="213"/>
      <c r="R60" s="5"/>
      <c r="S60" s="213"/>
      <c r="T60" s="213"/>
      <c r="U60" s="211"/>
      <c r="V60" s="211"/>
      <c r="W60" s="212"/>
    </row>
    <row r="61" spans="1:23" ht="31.5">
      <c r="A61" s="209" t="s">
        <v>632</v>
      </c>
      <c r="B61" s="210" t="s">
        <v>601</v>
      </c>
      <c r="C61" s="36">
        <v>0.15200000000000002</v>
      </c>
      <c r="D61" s="36">
        <v>0.152</v>
      </c>
      <c r="E61" s="36">
        <v>0.166753</v>
      </c>
      <c r="F61" s="213">
        <v>0.152</v>
      </c>
      <c r="G61" s="213">
        <v>0.166753</v>
      </c>
      <c r="H61" s="213"/>
      <c r="I61" s="5"/>
      <c r="J61" s="5"/>
      <c r="K61" s="5"/>
      <c r="L61" s="5"/>
      <c r="M61" s="5"/>
      <c r="N61" s="213">
        <f>M61+K61+I61+G61</f>
        <v>0.166753</v>
      </c>
      <c r="O61" s="213">
        <f>M61</f>
        <v>0</v>
      </c>
      <c r="P61" s="213">
        <f>N61</f>
        <v>0.166753</v>
      </c>
      <c r="Q61" s="213">
        <f>O61</f>
        <v>0</v>
      </c>
      <c r="R61" s="5"/>
      <c r="S61" s="5">
        <f>D61-E61</f>
        <v>-0.014753000000000016</v>
      </c>
      <c r="T61" s="5">
        <f>S61/D61*100</f>
        <v>-9.70592105263159</v>
      </c>
      <c r="U61" s="3"/>
      <c r="V61" s="3"/>
      <c r="W61" s="212" t="s">
        <v>602</v>
      </c>
    </row>
    <row r="62" spans="1:23" ht="15.75">
      <c r="A62" s="209" t="s">
        <v>632</v>
      </c>
      <c r="B62" s="13" t="s">
        <v>513</v>
      </c>
      <c r="C62" s="36"/>
      <c r="D62" s="36"/>
      <c r="E62" s="36"/>
      <c r="F62" s="213"/>
      <c r="G62" s="213"/>
      <c r="H62" s="213"/>
      <c r="I62" s="5"/>
      <c r="J62" s="5"/>
      <c r="K62" s="5"/>
      <c r="L62" s="5"/>
      <c r="M62" s="5"/>
      <c r="N62" s="213"/>
      <c r="O62" s="213"/>
      <c r="P62" s="213"/>
      <c r="Q62" s="213"/>
      <c r="R62" s="5"/>
      <c r="S62" s="213"/>
      <c r="T62" s="213"/>
      <c r="U62" s="3"/>
      <c r="V62" s="3"/>
      <c r="W62" s="208"/>
    </row>
    <row r="63" spans="1:23" ht="31.5">
      <c r="A63" s="209" t="s">
        <v>632</v>
      </c>
      <c r="B63" s="210" t="s">
        <v>603</v>
      </c>
      <c r="C63" s="36">
        <v>0.612</v>
      </c>
      <c r="D63" s="36">
        <v>0.612</v>
      </c>
      <c r="E63" s="36">
        <v>0</v>
      </c>
      <c r="F63" s="213"/>
      <c r="G63" s="213"/>
      <c r="H63" s="213"/>
      <c r="I63" s="213"/>
      <c r="J63" s="213">
        <v>0.612</v>
      </c>
      <c r="K63" s="5"/>
      <c r="L63" s="5"/>
      <c r="M63" s="5"/>
      <c r="N63" s="213">
        <f>M63+K63+I63+G63</f>
        <v>0</v>
      </c>
      <c r="O63" s="213">
        <f aca="true" t="shared" si="21" ref="O63:Q64">M63</f>
        <v>0</v>
      </c>
      <c r="P63" s="213">
        <f t="shared" si="21"/>
        <v>0</v>
      </c>
      <c r="Q63" s="213">
        <f t="shared" si="21"/>
        <v>0</v>
      </c>
      <c r="R63" s="5"/>
      <c r="S63" s="213">
        <f>D63-E63</f>
        <v>0.612</v>
      </c>
      <c r="T63" s="213">
        <f>S63/D63*100</f>
        <v>100</v>
      </c>
      <c r="U63" s="3"/>
      <c r="V63" s="3"/>
      <c r="W63" s="212" t="s">
        <v>604</v>
      </c>
    </row>
    <row r="64" spans="1:23" ht="31.5">
      <c r="A64" s="209" t="s">
        <v>632</v>
      </c>
      <c r="B64" s="210" t="s">
        <v>605</v>
      </c>
      <c r="C64" s="36">
        <v>0</v>
      </c>
      <c r="D64" s="36">
        <v>0</v>
      </c>
      <c r="E64" s="36">
        <v>0.326658</v>
      </c>
      <c r="F64" s="213"/>
      <c r="G64" s="213"/>
      <c r="H64" s="213">
        <v>0</v>
      </c>
      <c r="I64" s="213">
        <v>0.326658</v>
      </c>
      <c r="J64" s="5"/>
      <c r="K64" s="5"/>
      <c r="L64" s="5"/>
      <c r="M64" s="5"/>
      <c r="N64" s="213">
        <f>M64+K64+I64+G64</f>
        <v>0.326658</v>
      </c>
      <c r="O64" s="213">
        <f t="shared" si="21"/>
        <v>0</v>
      </c>
      <c r="P64" s="213">
        <f t="shared" si="21"/>
        <v>0.326658</v>
      </c>
      <c r="Q64" s="213">
        <f t="shared" si="21"/>
        <v>0</v>
      </c>
      <c r="R64" s="5"/>
      <c r="S64" s="5">
        <f>D64-E64</f>
        <v>-0.326658</v>
      </c>
      <c r="T64" s="5">
        <v>0</v>
      </c>
      <c r="U64" s="3"/>
      <c r="V64" s="3"/>
      <c r="W64" s="212" t="s">
        <v>600</v>
      </c>
    </row>
    <row r="65" spans="1:23" ht="15.75">
      <c r="A65" s="209" t="s">
        <v>632</v>
      </c>
      <c r="B65" s="13" t="s">
        <v>514</v>
      </c>
      <c r="C65" s="36"/>
      <c r="D65" s="36"/>
      <c r="E65" s="36"/>
      <c r="F65" s="5"/>
      <c r="G65" s="5"/>
      <c r="H65" s="5"/>
      <c r="I65" s="5"/>
      <c r="J65" s="5"/>
      <c r="K65" s="5"/>
      <c r="L65" s="5"/>
      <c r="M65" s="5"/>
      <c r="N65" s="213"/>
      <c r="O65" s="213"/>
      <c r="P65" s="213"/>
      <c r="Q65" s="213"/>
      <c r="R65" s="5"/>
      <c r="S65" s="213"/>
      <c r="T65" s="213"/>
      <c r="U65" s="3"/>
      <c r="V65" s="3"/>
      <c r="W65" s="208"/>
    </row>
    <row r="66" spans="1:23" ht="31.5">
      <c r="A66" s="209" t="s">
        <v>632</v>
      </c>
      <c r="B66" s="210" t="s">
        <v>606</v>
      </c>
      <c r="C66" s="36">
        <v>0.134</v>
      </c>
      <c r="D66" s="36">
        <v>0.134</v>
      </c>
      <c r="E66" s="36">
        <v>0.1181296</v>
      </c>
      <c r="F66" s="213"/>
      <c r="G66" s="213"/>
      <c r="H66" s="5"/>
      <c r="I66" s="5"/>
      <c r="J66" s="213">
        <v>0.134</v>
      </c>
      <c r="K66" s="213">
        <v>0.1181296</v>
      </c>
      <c r="L66" s="5"/>
      <c r="M66" s="5"/>
      <c r="N66" s="213">
        <f>M66+K66+I66+G66</f>
        <v>0.1181296</v>
      </c>
      <c r="O66" s="213">
        <f>M66</f>
        <v>0</v>
      </c>
      <c r="P66" s="213">
        <f>N66</f>
        <v>0.1181296</v>
      </c>
      <c r="Q66" s="213">
        <f>O66</f>
        <v>0</v>
      </c>
      <c r="R66" s="5"/>
      <c r="S66" s="5">
        <f>D66-E66</f>
        <v>0.015870400000000007</v>
      </c>
      <c r="T66" s="5">
        <f>S66/D66*100</f>
        <v>11.843582089552243</v>
      </c>
      <c r="U66" s="3"/>
      <c r="V66" s="3"/>
      <c r="W66" s="212" t="s">
        <v>493</v>
      </c>
    </row>
    <row r="67" spans="1:23" ht="15.75">
      <c r="A67" s="209" t="s">
        <v>632</v>
      </c>
      <c r="B67" s="13" t="s">
        <v>515</v>
      </c>
      <c r="C67" s="36"/>
      <c r="D67" s="36"/>
      <c r="E67" s="36"/>
      <c r="F67" s="5"/>
      <c r="G67" s="5"/>
      <c r="H67" s="5"/>
      <c r="I67" s="5"/>
      <c r="J67" s="5"/>
      <c r="K67" s="5"/>
      <c r="L67" s="5"/>
      <c r="M67" s="5"/>
      <c r="N67" s="36"/>
      <c r="O67" s="36"/>
      <c r="P67" s="36"/>
      <c r="Q67" s="36"/>
      <c r="R67" s="213"/>
      <c r="S67" s="213"/>
      <c r="T67" s="213"/>
      <c r="U67" s="3"/>
      <c r="V67" s="3"/>
      <c r="W67" s="208"/>
    </row>
    <row r="68" spans="1:23" s="258" customFormat="1" ht="31.5">
      <c r="A68" s="209" t="s">
        <v>632</v>
      </c>
      <c r="B68" s="210" t="s">
        <v>778</v>
      </c>
      <c r="C68" s="257">
        <v>0.192</v>
      </c>
      <c r="D68" s="257">
        <v>0.192</v>
      </c>
      <c r="E68" s="257">
        <v>0.204915</v>
      </c>
      <c r="F68" s="213">
        <v>0.192</v>
      </c>
      <c r="G68" s="257">
        <v>0.204915</v>
      </c>
      <c r="H68" s="213"/>
      <c r="I68" s="213"/>
      <c r="J68" s="213"/>
      <c r="K68" s="213"/>
      <c r="L68" s="213"/>
      <c r="M68" s="213"/>
      <c r="N68" s="36">
        <f>M68+K68+I68+G68</f>
        <v>0.204915</v>
      </c>
      <c r="O68" s="36">
        <f>M68</f>
        <v>0</v>
      </c>
      <c r="P68" s="36">
        <f>N68</f>
        <v>0.204915</v>
      </c>
      <c r="Q68" s="36">
        <f>O68</f>
        <v>0</v>
      </c>
      <c r="R68" s="213"/>
      <c r="S68" s="213">
        <f>D68-E68</f>
        <v>-0.01291500000000001</v>
      </c>
      <c r="T68" s="213">
        <f>S68/D68*100</f>
        <v>-6.726562500000005</v>
      </c>
      <c r="U68" s="211"/>
      <c r="V68" s="211"/>
      <c r="W68" s="212" t="s">
        <v>493</v>
      </c>
    </row>
    <row r="69" spans="1:23" s="258" customFormat="1" ht="15.75">
      <c r="A69" s="37" t="s">
        <v>632</v>
      </c>
      <c r="B69" s="13" t="s">
        <v>516</v>
      </c>
      <c r="C69" s="257"/>
      <c r="D69" s="257"/>
      <c r="E69" s="257"/>
      <c r="F69" s="213"/>
      <c r="G69" s="257"/>
      <c r="H69" s="213"/>
      <c r="I69" s="213"/>
      <c r="J69" s="213"/>
      <c r="K69" s="213"/>
      <c r="L69" s="213"/>
      <c r="M69" s="213"/>
      <c r="N69" s="36"/>
      <c r="O69" s="36"/>
      <c r="P69" s="36"/>
      <c r="Q69" s="36"/>
      <c r="R69" s="213"/>
      <c r="S69" s="213"/>
      <c r="T69" s="213"/>
      <c r="U69" s="214"/>
      <c r="V69" s="214"/>
      <c r="W69" s="259"/>
    </row>
    <row r="70" spans="1:23" s="258" customFormat="1" ht="31.5">
      <c r="A70" s="37"/>
      <c r="B70" s="210" t="s">
        <v>929</v>
      </c>
      <c r="C70" s="257">
        <v>0</v>
      </c>
      <c r="D70" s="257">
        <v>0</v>
      </c>
      <c r="E70" s="257">
        <v>0.22002743</v>
      </c>
      <c r="F70" s="213"/>
      <c r="G70" s="257"/>
      <c r="H70" s="213"/>
      <c r="I70" s="213"/>
      <c r="J70" s="213"/>
      <c r="K70" s="213"/>
      <c r="L70" s="213">
        <v>0</v>
      </c>
      <c r="M70" s="213">
        <v>0.22002743</v>
      </c>
      <c r="N70" s="36">
        <f>M70+K70+I70+G70</f>
        <v>0.22002743</v>
      </c>
      <c r="O70" s="36">
        <f>M70</f>
        <v>0.22002743</v>
      </c>
      <c r="P70" s="36">
        <f>N70</f>
        <v>0.22002743</v>
      </c>
      <c r="Q70" s="36">
        <f>O70</f>
        <v>0.22002743</v>
      </c>
      <c r="R70" s="213"/>
      <c r="S70" s="213">
        <f>D70-E70</f>
        <v>-0.22002743</v>
      </c>
      <c r="T70" s="213">
        <v>0</v>
      </c>
      <c r="U70" s="214"/>
      <c r="V70" s="214"/>
      <c r="W70" s="259" t="s">
        <v>599</v>
      </c>
    </row>
    <row r="71" spans="1:23" ht="18.75">
      <c r="A71" s="37"/>
      <c r="B71" s="3" t="s">
        <v>683</v>
      </c>
      <c r="C71" s="33">
        <f>C70+C68+C66+C64+C63+C61+C59+C57</f>
        <v>1.3718599999999999</v>
      </c>
      <c r="D71" s="33">
        <f aca="true" t="shared" si="22" ref="D71:Q71">D70+D68+D66+D64+D63+D61+D59+D57</f>
        <v>1.3718599999999999</v>
      </c>
      <c r="E71" s="33">
        <f t="shared" si="22"/>
        <v>1.3244179600000001</v>
      </c>
      <c r="F71" s="33">
        <f t="shared" si="22"/>
        <v>0.474</v>
      </c>
      <c r="G71" s="33">
        <f t="shared" si="22"/>
        <v>0.490651</v>
      </c>
      <c r="H71" s="33">
        <f t="shared" si="22"/>
        <v>0</v>
      </c>
      <c r="I71" s="33">
        <f t="shared" si="22"/>
        <v>0.326658</v>
      </c>
      <c r="J71" s="33">
        <f t="shared" si="22"/>
        <v>0.89786</v>
      </c>
      <c r="K71" s="33">
        <f t="shared" si="22"/>
        <v>0.28708153000000003</v>
      </c>
      <c r="L71" s="33">
        <f t="shared" si="22"/>
        <v>0</v>
      </c>
      <c r="M71" s="33">
        <f t="shared" si="22"/>
        <v>0.22002743</v>
      </c>
      <c r="N71" s="44">
        <f t="shared" si="22"/>
        <v>1.3244179600000001</v>
      </c>
      <c r="O71" s="44">
        <f t="shared" si="22"/>
        <v>0.22002743</v>
      </c>
      <c r="P71" s="44">
        <f t="shared" si="22"/>
        <v>1.3244179600000001</v>
      </c>
      <c r="Q71" s="44">
        <f t="shared" si="22"/>
        <v>0.22002743</v>
      </c>
      <c r="R71" s="213"/>
      <c r="S71" s="213"/>
      <c r="T71" s="213"/>
      <c r="U71" s="214"/>
      <c r="V71" s="214"/>
      <c r="W71" s="259"/>
    </row>
    <row r="72" spans="1:23" ht="31.5" customHeight="1">
      <c r="A72" s="256" t="s">
        <v>632</v>
      </c>
      <c r="B72" s="22" t="s">
        <v>684</v>
      </c>
      <c r="C72" s="44">
        <f>C71+C54</f>
        <v>4.36554</v>
      </c>
      <c r="D72" s="44">
        <f aca="true" t="shared" si="23" ref="D72:Q72">D71+D54</f>
        <v>4.36568</v>
      </c>
      <c r="E72" s="44">
        <f t="shared" si="23"/>
        <v>3.9316026000000006</v>
      </c>
      <c r="F72" s="44">
        <f t="shared" si="23"/>
        <v>1.686</v>
      </c>
      <c r="G72" s="44">
        <f t="shared" si="23"/>
        <v>1.124323</v>
      </c>
      <c r="H72" s="44">
        <f t="shared" si="23"/>
        <v>0.2147</v>
      </c>
      <c r="I72" s="44">
        <f t="shared" si="23"/>
        <v>0.754005</v>
      </c>
      <c r="J72" s="44">
        <f t="shared" si="23"/>
        <v>2.31298</v>
      </c>
      <c r="K72" s="44">
        <f t="shared" si="23"/>
        <v>1.66300966</v>
      </c>
      <c r="L72" s="44">
        <f t="shared" si="23"/>
        <v>0.15200000000000002</v>
      </c>
      <c r="M72" s="44">
        <f t="shared" si="23"/>
        <v>0.39026494</v>
      </c>
      <c r="N72" s="5">
        <f t="shared" si="23"/>
        <v>3.9316026000000006</v>
      </c>
      <c r="O72" s="5">
        <f t="shared" si="23"/>
        <v>0.39026494</v>
      </c>
      <c r="P72" s="5">
        <f t="shared" si="23"/>
        <v>3.9316026000000006</v>
      </c>
      <c r="Q72" s="5">
        <f t="shared" si="23"/>
        <v>0.39026494</v>
      </c>
      <c r="R72" s="213"/>
      <c r="S72" s="213"/>
      <c r="T72" s="213"/>
      <c r="U72" s="211"/>
      <c r="V72" s="211"/>
      <c r="W72" s="212"/>
    </row>
    <row r="73" spans="1:23" ht="37.5">
      <c r="A73" s="39" t="s">
        <v>634</v>
      </c>
      <c r="B73" s="12" t="s">
        <v>635</v>
      </c>
      <c r="C73" s="36"/>
      <c r="D73" s="36"/>
      <c r="E73" s="36"/>
      <c r="F73" s="7"/>
      <c r="G73" s="7"/>
      <c r="H73" s="7"/>
      <c r="I73" s="7"/>
      <c r="J73" s="7"/>
      <c r="K73" s="7"/>
      <c r="L73" s="7"/>
      <c r="M73" s="7"/>
      <c r="N73" s="7"/>
      <c r="O73" s="7"/>
      <c r="P73" s="7"/>
      <c r="Q73" s="7"/>
      <c r="R73" s="7"/>
      <c r="S73" s="213"/>
      <c r="T73" s="213"/>
      <c r="U73" s="211"/>
      <c r="V73" s="211"/>
      <c r="W73" s="212"/>
    </row>
    <row r="74" spans="1:23" ht="15.75">
      <c r="A74" s="41" t="s">
        <v>634</v>
      </c>
      <c r="B74" s="13" t="s">
        <v>679</v>
      </c>
      <c r="C74" s="36"/>
      <c r="D74" s="36"/>
      <c r="E74" s="36"/>
      <c r="F74" s="7"/>
      <c r="G74" s="7"/>
      <c r="H74" s="7"/>
      <c r="I74" s="7"/>
      <c r="J74" s="7"/>
      <c r="K74" s="7"/>
      <c r="L74" s="7"/>
      <c r="M74" s="7"/>
      <c r="N74" s="7"/>
      <c r="O74" s="7"/>
      <c r="P74" s="7"/>
      <c r="Q74" s="7"/>
      <c r="R74" s="7"/>
      <c r="S74" s="213"/>
      <c r="T74" s="213"/>
      <c r="U74" s="4"/>
      <c r="V74" s="4"/>
      <c r="W74" s="34"/>
    </row>
    <row r="75" spans="1:23" ht="31.5">
      <c r="A75" s="42" t="s">
        <v>634</v>
      </c>
      <c r="B75" s="210" t="s">
        <v>779</v>
      </c>
      <c r="C75" s="36">
        <v>0.06677965999999999</v>
      </c>
      <c r="D75" s="36">
        <v>0.06677965999999999</v>
      </c>
      <c r="E75" s="36">
        <v>0.084681</v>
      </c>
      <c r="F75" s="213"/>
      <c r="G75" s="213"/>
      <c r="H75" s="213">
        <v>0.06677965999999999</v>
      </c>
      <c r="I75" s="213">
        <v>0.084681</v>
      </c>
      <c r="J75" s="213"/>
      <c r="K75" s="213"/>
      <c r="L75" s="213"/>
      <c r="M75" s="213"/>
      <c r="N75" s="213">
        <f aca="true" t="shared" si="24" ref="N75:N91">M75+K75+I75+G75</f>
        <v>0.084681</v>
      </c>
      <c r="O75" s="213">
        <f aca="true" t="shared" si="25" ref="O75:O91">M75</f>
        <v>0</v>
      </c>
      <c r="P75" s="213">
        <f aca="true" t="shared" si="26" ref="P75:P91">N75</f>
        <v>0.084681</v>
      </c>
      <c r="Q75" s="213">
        <f aca="true" t="shared" si="27" ref="Q75:Q91">O75</f>
        <v>0</v>
      </c>
      <c r="R75" s="213"/>
      <c r="S75" s="213">
        <f aca="true" t="shared" si="28" ref="S75:S91">D75-E75</f>
        <v>-0.017901340000000016</v>
      </c>
      <c r="T75" s="213">
        <f aca="true" t="shared" si="29" ref="T75:T88">S75/D75*100</f>
        <v>-26.806575535125543</v>
      </c>
      <c r="U75" s="4"/>
      <c r="V75" s="4"/>
      <c r="W75" s="34" t="s">
        <v>493</v>
      </c>
    </row>
    <row r="76" spans="1:23" s="258" customFormat="1" ht="31.5">
      <c r="A76" s="209" t="s">
        <v>634</v>
      </c>
      <c r="B76" s="210" t="s">
        <v>780</v>
      </c>
      <c r="C76" s="156">
        <v>0.056179661016949156</v>
      </c>
      <c r="D76" s="257">
        <v>0.056179661016949156</v>
      </c>
      <c r="E76" s="257">
        <v>0</v>
      </c>
      <c r="F76" s="213"/>
      <c r="G76" s="213"/>
      <c r="H76" s="213">
        <v>0</v>
      </c>
      <c r="I76" s="213"/>
      <c r="J76" s="213"/>
      <c r="K76" s="213"/>
      <c r="L76" s="213">
        <v>0.056179661016949156</v>
      </c>
      <c r="M76" s="213"/>
      <c r="N76" s="213">
        <f t="shared" si="24"/>
        <v>0</v>
      </c>
      <c r="O76" s="213">
        <f t="shared" si="25"/>
        <v>0</v>
      </c>
      <c r="P76" s="213">
        <f t="shared" si="26"/>
        <v>0</v>
      </c>
      <c r="Q76" s="213">
        <f t="shared" si="27"/>
        <v>0</v>
      </c>
      <c r="R76" s="213"/>
      <c r="S76" s="213">
        <f t="shared" si="28"/>
        <v>0.056179661016949156</v>
      </c>
      <c r="T76" s="213">
        <f t="shared" si="29"/>
        <v>100</v>
      </c>
      <c r="U76" s="211"/>
      <c r="V76" s="211"/>
      <c r="W76" s="212" t="s">
        <v>604</v>
      </c>
    </row>
    <row r="77" spans="1:23" ht="31.5">
      <c r="A77" s="209" t="s">
        <v>634</v>
      </c>
      <c r="B77" s="210" t="s">
        <v>790</v>
      </c>
      <c r="C77" s="156">
        <v>0</v>
      </c>
      <c r="D77" s="36">
        <v>0</v>
      </c>
      <c r="E77" s="36">
        <v>0.04423042</v>
      </c>
      <c r="F77" s="213"/>
      <c r="G77" s="213"/>
      <c r="H77" s="213">
        <v>0</v>
      </c>
      <c r="I77" s="213">
        <v>0.024332</v>
      </c>
      <c r="J77" s="213">
        <v>0</v>
      </c>
      <c r="K77" s="213">
        <v>0.01989842</v>
      </c>
      <c r="L77" s="213"/>
      <c r="M77" s="213"/>
      <c r="N77" s="213">
        <f t="shared" si="24"/>
        <v>0.04423042</v>
      </c>
      <c r="O77" s="213">
        <f t="shared" si="25"/>
        <v>0</v>
      </c>
      <c r="P77" s="213">
        <f t="shared" si="26"/>
        <v>0.04423042</v>
      </c>
      <c r="Q77" s="213">
        <f t="shared" si="27"/>
        <v>0</v>
      </c>
      <c r="R77" s="213"/>
      <c r="S77" s="213">
        <f t="shared" si="28"/>
        <v>-0.04423042</v>
      </c>
      <c r="T77" s="213">
        <v>0</v>
      </c>
      <c r="U77" s="211"/>
      <c r="V77" s="211"/>
      <c r="W77" s="212" t="s">
        <v>600</v>
      </c>
    </row>
    <row r="78" spans="1:23" ht="31.5">
      <c r="A78" s="209" t="s">
        <v>634</v>
      </c>
      <c r="B78" s="210" t="s">
        <v>781</v>
      </c>
      <c r="C78" s="36">
        <v>0.067</v>
      </c>
      <c r="D78" s="36">
        <v>0.067</v>
      </c>
      <c r="E78" s="36">
        <v>0</v>
      </c>
      <c r="F78" s="213"/>
      <c r="G78" s="213"/>
      <c r="H78" s="213"/>
      <c r="I78" s="213"/>
      <c r="J78" s="213"/>
      <c r="K78" s="213"/>
      <c r="L78" s="213">
        <v>0.067</v>
      </c>
      <c r="M78" s="213"/>
      <c r="N78" s="213">
        <f t="shared" si="24"/>
        <v>0</v>
      </c>
      <c r="O78" s="213">
        <f t="shared" si="25"/>
        <v>0</v>
      </c>
      <c r="P78" s="213">
        <f t="shared" si="26"/>
        <v>0</v>
      </c>
      <c r="Q78" s="213">
        <f t="shared" si="27"/>
        <v>0</v>
      </c>
      <c r="R78" s="213"/>
      <c r="S78" s="213">
        <f t="shared" si="28"/>
        <v>0.067</v>
      </c>
      <c r="T78" s="213">
        <f t="shared" si="29"/>
        <v>100</v>
      </c>
      <c r="U78" s="211"/>
      <c r="V78" s="211"/>
      <c r="W78" s="212" t="s">
        <v>604</v>
      </c>
    </row>
    <row r="79" spans="1:23" ht="31.5">
      <c r="A79" s="209" t="s">
        <v>634</v>
      </c>
      <c r="B79" s="210" t="s">
        <v>782</v>
      </c>
      <c r="C79" s="36">
        <v>0.0882966</v>
      </c>
      <c r="D79" s="36">
        <v>0.0882966</v>
      </c>
      <c r="E79" s="36">
        <v>0.041056</v>
      </c>
      <c r="F79" s="213"/>
      <c r="G79" s="213"/>
      <c r="H79" s="213">
        <v>0.0882966</v>
      </c>
      <c r="I79" s="213">
        <v>0.041056</v>
      </c>
      <c r="J79" s="213"/>
      <c r="K79" s="213"/>
      <c r="L79" s="213"/>
      <c r="M79" s="213"/>
      <c r="N79" s="213">
        <f t="shared" si="24"/>
        <v>0.041056</v>
      </c>
      <c r="O79" s="213">
        <f t="shared" si="25"/>
        <v>0</v>
      </c>
      <c r="P79" s="213">
        <f t="shared" si="26"/>
        <v>0.041056</v>
      </c>
      <c r="Q79" s="213">
        <f t="shared" si="27"/>
        <v>0</v>
      </c>
      <c r="R79" s="213"/>
      <c r="S79" s="213">
        <f t="shared" si="28"/>
        <v>0.0472406</v>
      </c>
      <c r="T79" s="213">
        <f t="shared" si="29"/>
        <v>53.502173356618485</v>
      </c>
      <c r="U79" s="211"/>
      <c r="V79" s="211"/>
      <c r="W79" s="212" t="s">
        <v>493</v>
      </c>
    </row>
    <row r="80" spans="1:23" ht="31.5">
      <c r="A80" s="209" t="s">
        <v>634</v>
      </c>
      <c r="B80" s="210" t="s">
        <v>791</v>
      </c>
      <c r="C80" s="36">
        <v>0</v>
      </c>
      <c r="D80" s="36">
        <v>0</v>
      </c>
      <c r="E80" s="36">
        <v>0.01999</v>
      </c>
      <c r="F80" s="213"/>
      <c r="G80" s="213"/>
      <c r="H80" s="213">
        <v>0</v>
      </c>
      <c r="I80" s="213">
        <v>0.01999</v>
      </c>
      <c r="J80" s="213"/>
      <c r="K80" s="213"/>
      <c r="L80" s="213"/>
      <c r="M80" s="213"/>
      <c r="N80" s="213">
        <f t="shared" si="24"/>
        <v>0.01999</v>
      </c>
      <c r="O80" s="213">
        <f t="shared" si="25"/>
        <v>0</v>
      </c>
      <c r="P80" s="213">
        <f t="shared" si="26"/>
        <v>0.01999</v>
      </c>
      <c r="Q80" s="213">
        <f t="shared" si="27"/>
        <v>0</v>
      </c>
      <c r="R80" s="213"/>
      <c r="S80" s="213">
        <f t="shared" si="28"/>
        <v>-0.01999</v>
      </c>
      <c r="T80" s="213">
        <v>0</v>
      </c>
      <c r="U80" s="211"/>
      <c r="V80" s="211"/>
      <c r="W80" s="212" t="s">
        <v>600</v>
      </c>
    </row>
    <row r="81" spans="1:23" ht="31.5">
      <c r="A81" s="39" t="s">
        <v>634</v>
      </c>
      <c r="B81" s="210" t="s">
        <v>783</v>
      </c>
      <c r="C81" s="36">
        <v>0.24</v>
      </c>
      <c r="D81" s="36">
        <v>0.24000000000000002</v>
      </c>
      <c r="E81" s="36">
        <v>0</v>
      </c>
      <c r="F81" s="213"/>
      <c r="G81" s="213"/>
      <c r="H81" s="213"/>
      <c r="I81" s="213"/>
      <c r="J81" s="213"/>
      <c r="K81" s="213"/>
      <c r="L81" s="213">
        <v>0.24000000000000002</v>
      </c>
      <c r="M81" s="213"/>
      <c r="N81" s="213">
        <f t="shared" si="24"/>
        <v>0</v>
      </c>
      <c r="O81" s="213">
        <f t="shared" si="25"/>
        <v>0</v>
      </c>
      <c r="P81" s="213">
        <f t="shared" si="26"/>
        <v>0</v>
      </c>
      <c r="Q81" s="213">
        <f t="shared" si="27"/>
        <v>0</v>
      </c>
      <c r="R81" s="213"/>
      <c r="S81" s="213">
        <f t="shared" si="28"/>
        <v>0.24000000000000002</v>
      </c>
      <c r="T81" s="213">
        <f t="shared" si="29"/>
        <v>100</v>
      </c>
      <c r="U81" s="211"/>
      <c r="V81" s="211"/>
      <c r="W81" s="212" t="s">
        <v>604</v>
      </c>
    </row>
    <row r="82" spans="1:23" ht="31.5">
      <c r="A82" s="39" t="s">
        <v>634</v>
      </c>
      <c r="B82" s="210" t="s">
        <v>784</v>
      </c>
      <c r="C82" s="36">
        <v>0.216949</v>
      </c>
      <c r="D82" s="36">
        <v>0.216949</v>
      </c>
      <c r="E82" s="36">
        <v>0.04023075</v>
      </c>
      <c r="F82" s="213"/>
      <c r="G82" s="213"/>
      <c r="H82" s="213"/>
      <c r="I82" s="213"/>
      <c r="J82" s="213">
        <v>0.216949</v>
      </c>
      <c r="K82" s="213">
        <v>0.04023075</v>
      </c>
      <c r="L82" s="213"/>
      <c r="M82" s="213"/>
      <c r="N82" s="213">
        <f t="shared" si="24"/>
        <v>0.04023075</v>
      </c>
      <c r="O82" s="213">
        <f t="shared" si="25"/>
        <v>0</v>
      </c>
      <c r="P82" s="213">
        <f t="shared" si="26"/>
        <v>0.04023075</v>
      </c>
      <c r="Q82" s="213">
        <f t="shared" si="27"/>
        <v>0</v>
      </c>
      <c r="R82" s="213"/>
      <c r="S82" s="213">
        <f t="shared" si="28"/>
        <v>0.17671825</v>
      </c>
      <c r="T82" s="213">
        <f t="shared" si="29"/>
        <v>81.45612563321333</v>
      </c>
      <c r="U82" s="211"/>
      <c r="V82" s="211"/>
      <c r="W82" s="212" t="s">
        <v>493</v>
      </c>
    </row>
    <row r="83" spans="1:23" ht="31.5">
      <c r="A83" s="217" t="s">
        <v>634</v>
      </c>
      <c r="B83" s="210" t="s">
        <v>785</v>
      </c>
      <c r="C83" s="36">
        <v>0.17624745762711866</v>
      </c>
      <c r="D83" s="36">
        <v>0.17624745762711866</v>
      </c>
      <c r="E83" s="36">
        <v>0.16850793</v>
      </c>
      <c r="F83" s="213"/>
      <c r="G83" s="213"/>
      <c r="H83" s="213"/>
      <c r="I83" s="213"/>
      <c r="J83" s="213">
        <v>0.17624745762711866</v>
      </c>
      <c r="K83" s="213">
        <v>0.16850793</v>
      </c>
      <c r="L83" s="213"/>
      <c r="M83" s="213"/>
      <c r="N83" s="36">
        <f t="shared" si="24"/>
        <v>0.16850793</v>
      </c>
      <c r="O83" s="36">
        <f t="shared" si="25"/>
        <v>0</v>
      </c>
      <c r="P83" s="36">
        <f t="shared" si="26"/>
        <v>0.16850793</v>
      </c>
      <c r="Q83" s="36">
        <f t="shared" si="27"/>
        <v>0</v>
      </c>
      <c r="R83" s="213"/>
      <c r="S83" s="213">
        <f t="shared" si="28"/>
        <v>0.007739527627118659</v>
      </c>
      <c r="T83" s="213">
        <f t="shared" si="29"/>
        <v>4.391284692170108</v>
      </c>
      <c r="U83" s="211"/>
      <c r="V83" s="211"/>
      <c r="W83" s="212" t="s">
        <v>493</v>
      </c>
    </row>
    <row r="84" spans="1:23" ht="31.5">
      <c r="A84" s="209" t="s">
        <v>634</v>
      </c>
      <c r="B84" s="210" t="s">
        <v>786</v>
      </c>
      <c r="C84" s="36">
        <v>0.48</v>
      </c>
      <c r="D84" s="36">
        <v>0.48</v>
      </c>
      <c r="E84" s="36">
        <v>0.2815091</v>
      </c>
      <c r="F84" s="213">
        <v>0.12</v>
      </c>
      <c r="G84" s="36">
        <v>0.12204999999999999</v>
      </c>
      <c r="H84" s="213">
        <v>0.36</v>
      </c>
      <c r="I84" s="213">
        <v>0.071871</v>
      </c>
      <c r="J84" s="213"/>
      <c r="K84" s="213">
        <v>0.0875881</v>
      </c>
      <c r="L84" s="213"/>
      <c r="M84" s="213"/>
      <c r="N84" s="36">
        <f t="shared" si="24"/>
        <v>0.2815091</v>
      </c>
      <c r="O84" s="36">
        <f t="shared" si="25"/>
        <v>0</v>
      </c>
      <c r="P84" s="36">
        <f t="shared" si="26"/>
        <v>0.2815091</v>
      </c>
      <c r="Q84" s="36">
        <f t="shared" si="27"/>
        <v>0</v>
      </c>
      <c r="R84" s="213"/>
      <c r="S84" s="213">
        <f t="shared" si="28"/>
        <v>0.19849089999999997</v>
      </c>
      <c r="T84" s="213">
        <f t="shared" si="29"/>
        <v>41.35227083333333</v>
      </c>
      <c r="U84" s="211"/>
      <c r="V84" s="211"/>
      <c r="W84" s="212" t="s">
        <v>493</v>
      </c>
    </row>
    <row r="85" spans="1:23" ht="31.5">
      <c r="A85" s="209" t="s">
        <v>634</v>
      </c>
      <c r="B85" s="210" t="s">
        <v>792</v>
      </c>
      <c r="C85" s="36">
        <v>0</v>
      </c>
      <c r="D85" s="36">
        <v>0</v>
      </c>
      <c r="E85" s="36">
        <v>0.006475</v>
      </c>
      <c r="F85" s="213"/>
      <c r="G85" s="36"/>
      <c r="H85" s="213">
        <v>0</v>
      </c>
      <c r="I85" s="213">
        <v>0.006475</v>
      </c>
      <c r="J85" s="213"/>
      <c r="K85" s="213"/>
      <c r="L85" s="213"/>
      <c r="M85" s="213"/>
      <c r="N85" s="36">
        <f t="shared" si="24"/>
        <v>0.006475</v>
      </c>
      <c r="O85" s="36">
        <f t="shared" si="25"/>
        <v>0</v>
      </c>
      <c r="P85" s="36">
        <f t="shared" si="26"/>
        <v>0.006475</v>
      </c>
      <c r="Q85" s="36">
        <f t="shared" si="27"/>
        <v>0</v>
      </c>
      <c r="R85" s="213"/>
      <c r="S85" s="213">
        <f t="shared" si="28"/>
        <v>-0.006475</v>
      </c>
      <c r="T85" s="213">
        <v>0</v>
      </c>
      <c r="U85" s="211"/>
      <c r="V85" s="211"/>
      <c r="W85" s="212" t="s">
        <v>600</v>
      </c>
    </row>
    <row r="86" spans="1:23" ht="31.5">
      <c r="A86" s="209" t="s">
        <v>634</v>
      </c>
      <c r="B86" s="210" t="s">
        <v>787</v>
      </c>
      <c r="C86" s="36">
        <v>1.48</v>
      </c>
      <c r="D86" s="36">
        <v>1.48</v>
      </c>
      <c r="E86" s="36">
        <v>0.72731</v>
      </c>
      <c r="F86" s="213">
        <v>0.74</v>
      </c>
      <c r="G86" s="36">
        <v>0.72731</v>
      </c>
      <c r="H86" s="213"/>
      <c r="I86" s="213"/>
      <c r="J86" s="213"/>
      <c r="K86" s="213"/>
      <c r="L86" s="213">
        <v>0.74</v>
      </c>
      <c r="M86" s="213"/>
      <c r="N86" s="213">
        <f t="shared" si="24"/>
        <v>0.72731</v>
      </c>
      <c r="O86" s="213">
        <f t="shared" si="25"/>
        <v>0</v>
      </c>
      <c r="P86" s="213">
        <f t="shared" si="26"/>
        <v>0.72731</v>
      </c>
      <c r="Q86" s="213">
        <f t="shared" si="27"/>
        <v>0</v>
      </c>
      <c r="R86" s="213"/>
      <c r="S86" s="213">
        <f t="shared" si="28"/>
        <v>0.75269</v>
      </c>
      <c r="T86" s="213">
        <f t="shared" si="29"/>
        <v>50.857432432432425</v>
      </c>
      <c r="U86" s="211"/>
      <c r="V86" s="211"/>
      <c r="W86" s="212" t="s">
        <v>493</v>
      </c>
    </row>
    <row r="87" spans="1:23" ht="31.5">
      <c r="A87" s="218" t="s">
        <v>634</v>
      </c>
      <c r="B87" s="17" t="s">
        <v>788</v>
      </c>
      <c r="C87" s="36">
        <v>0.222</v>
      </c>
      <c r="D87" s="36">
        <v>0.222</v>
      </c>
      <c r="E87" s="36">
        <v>0.058749</v>
      </c>
      <c r="F87" s="213"/>
      <c r="G87" s="213"/>
      <c r="H87" s="213">
        <v>0.222</v>
      </c>
      <c r="I87" s="213">
        <v>0.058749</v>
      </c>
      <c r="J87" s="213"/>
      <c r="K87" s="213"/>
      <c r="L87" s="213"/>
      <c r="M87" s="213"/>
      <c r="N87" s="213">
        <f t="shared" si="24"/>
        <v>0.058749</v>
      </c>
      <c r="O87" s="213">
        <f t="shared" si="25"/>
        <v>0</v>
      </c>
      <c r="P87" s="213">
        <f t="shared" si="26"/>
        <v>0.058749</v>
      </c>
      <c r="Q87" s="213">
        <f t="shared" si="27"/>
        <v>0</v>
      </c>
      <c r="R87" s="213"/>
      <c r="S87" s="213">
        <f t="shared" si="28"/>
        <v>0.163251</v>
      </c>
      <c r="T87" s="213">
        <f t="shared" si="29"/>
        <v>73.53648648648648</v>
      </c>
      <c r="U87" s="211"/>
      <c r="V87" s="211"/>
      <c r="W87" s="212" t="s">
        <v>493</v>
      </c>
    </row>
    <row r="88" spans="1:23" ht="31.5">
      <c r="A88" s="218" t="s">
        <v>634</v>
      </c>
      <c r="B88" s="17" t="s">
        <v>789</v>
      </c>
      <c r="C88" s="36">
        <v>0.03</v>
      </c>
      <c r="D88" s="36">
        <v>0.03</v>
      </c>
      <c r="E88" s="36">
        <v>0</v>
      </c>
      <c r="F88" s="213"/>
      <c r="G88" s="213"/>
      <c r="H88" s="213"/>
      <c r="I88" s="213"/>
      <c r="J88" s="213">
        <v>0.03</v>
      </c>
      <c r="K88" s="213"/>
      <c r="L88" s="213"/>
      <c r="M88" s="213"/>
      <c r="N88" s="36">
        <f t="shared" si="24"/>
        <v>0</v>
      </c>
      <c r="O88" s="36">
        <f t="shared" si="25"/>
        <v>0</v>
      </c>
      <c r="P88" s="36">
        <f t="shared" si="26"/>
        <v>0</v>
      </c>
      <c r="Q88" s="36">
        <f t="shared" si="27"/>
        <v>0</v>
      </c>
      <c r="R88" s="213"/>
      <c r="S88" s="213">
        <f t="shared" si="28"/>
        <v>0.03</v>
      </c>
      <c r="T88" s="213">
        <f t="shared" si="29"/>
        <v>100</v>
      </c>
      <c r="U88" s="211"/>
      <c r="V88" s="211"/>
      <c r="W88" s="212" t="s">
        <v>604</v>
      </c>
    </row>
    <row r="89" spans="1:23" ht="31.5">
      <c r="A89" s="37" t="s">
        <v>634</v>
      </c>
      <c r="B89" s="17" t="s">
        <v>793</v>
      </c>
      <c r="C89" s="36">
        <v>0</v>
      </c>
      <c r="D89" s="36">
        <v>0</v>
      </c>
      <c r="E89" s="36">
        <v>0.08701942</v>
      </c>
      <c r="F89" s="213"/>
      <c r="G89" s="213"/>
      <c r="H89" s="213"/>
      <c r="I89" s="213"/>
      <c r="J89" s="213">
        <v>0</v>
      </c>
      <c r="K89" s="213">
        <v>0.08701942</v>
      </c>
      <c r="L89" s="213"/>
      <c r="M89" s="213"/>
      <c r="N89" s="36">
        <f t="shared" si="24"/>
        <v>0.08701942</v>
      </c>
      <c r="O89" s="36">
        <f t="shared" si="25"/>
        <v>0</v>
      </c>
      <c r="P89" s="36">
        <f t="shared" si="26"/>
        <v>0.08701942</v>
      </c>
      <c r="Q89" s="36">
        <f t="shared" si="27"/>
        <v>0</v>
      </c>
      <c r="R89" s="213"/>
      <c r="S89" s="213">
        <f t="shared" si="28"/>
        <v>-0.08701942</v>
      </c>
      <c r="T89" s="213">
        <v>0</v>
      </c>
      <c r="U89" s="211"/>
      <c r="V89" s="211"/>
      <c r="W89" s="212" t="s">
        <v>599</v>
      </c>
    </row>
    <row r="90" spans="1:23" ht="31.5">
      <c r="A90" s="37"/>
      <c r="B90" s="17" t="s">
        <v>794</v>
      </c>
      <c r="C90" s="36">
        <v>0</v>
      </c>
      <c r="D90" s="36">
        <v>0</v>
      </c>
      <c r="E90" s="36">
        <v>0.03010161</v>
      </c>
      <c r="F90" s="213"/>
      <c r="G90" s="213"/>
      <c r="H90" s="213"/>
      <c r="I90" s="213"/>
      <c r="J90" s="213"/>
      <c r="K90" s="213"/>
      <c r="L90" s="213">
        <v>0</v>
      </c>
      <c r="M90" s="213">
        <v>0.03010161</v>
      </c>
      <c r="N90" s="36">
        <f t="shared" si="24"/>
        <v>0.03010161</v>
      </c>
      <c r="O90" s="36">
        <f t="shared" si="25"/>
        <v>0.03010161</v>
      </c>
      <c r="P90" s="36">
        <f t="shared" si="26"/>
        <v>0.03010161</v>
      </c>
      <c r="Q90" s="36">
        <f t="shared" si="27"/>
        <v>0.03010161</v>
      </c>
      <c r="R90" s="213"/>
      <c r="S90" s="213">
        <f t="shared" si="28"/>
        <v>-0.03010161</v>
      </c>
      <c r="T90" s="213">
        <v>0</v>
      </c>
      <c r="U90" s="211"/>
      <c r="V90" s="211"/>
      <c r="W90" s="212" t="s">
        <v>599</v>
      </c>
    </row>
    <row r="91" spans="1:23" ht="31.5">
      <c r="A91" s="37"/>
      <c r="B91" s="17" t="s">
        <v>795</v>
      </c>
      <c r="C91" s="36">
        <v>0</v>
      </c>
      <c r="D91" s="36">
        <v>0</v>
      </c>
      <c r="E91" s="36">
        <v>0.12314745</v>
      </c>
      <c r="F91" s="213"/>
      <c r="G91" s="213"/>
      <c r="H91" s="213"/>
      <c r="I91" s="213"/>
      <c r="J91" s="213"/>
      <c r="K91" s="213"/>
      <c r="L91" s="213">
        <v>0</v>
      </c>
      <c r="M91" s="213">
        <v>0.12314745</v>
      </c>
      <c r="N91" s="36">
        <f t="shared" si="24"/>
        <v>0.12314745</v>
      </c>
      <c r="O91" s="36">
        <f t="shared" si="25"/>
        <v>0.12314745</v>
      </c>
      <c r="P91" s="36">
        <f t="shared" si="26"/>
        <v>0.12314745</v>
      </c>
      <c r="Q91" s="36">
        <f t="shared" si="27"/>
        <v>0.12314745</v>
      </c>
      <c r="R91" s="213"/>
      <c r="S91" s="213">
        <f t="shared" si="28"/>
        <v>-0.12314745</v>
      </c>
      <c r="T91" s="213">
        <v>0</v>
      </c>
      <c r="U91" s="211"/>
      <c r="V91" s="211"/>
      <c r="W91" s="212" t="s">
        <v>599</v>
      </c>
    </row>
    <row r="92" spans="1:23" ht="26.25" customHeight="1">
      <c r="A92" s="37"/>
      <c r="B92" s="3" t="s">
        <v>680</v>
      </c>
      <c r="C92" s="33">
        <f>C91+C90+C89+C88+C87+C86+C85+C84+C83+C82+C81+C80+C79+C78+C77+C76+C75</f>
        <v>3.1234523786440676</v>
      </c>
      <c r="D92" s="33">
        <f aca="true" t="shared" si="30" ref="D92:Q92">D91+D90+D89+D88+D87+D86+D85+D84+D83+D82+D81+D80+D79+D78+D77+D76+D75</f>
        <v>3.1234523786440676</v>
      </c>
      <c r="E92" s="33">
        <f t="shared" si="30"/>
        <v>1.7130076800000003</v>
      </c>
      <c r="F92" s="33">
        <f t="shared" si="30"/>
        <v>0.86</v>
      </c>
      <c r="G92" s="33">
        <f t="shared" si="30"/>
        <v>0.84936</v>
      </c>
      <c r="H92" s="33">
        <f t="shared" si="30"/>
        <v>0.7370762599999999</v>
      </c>
      <c r="I92" s="33">
        <f t="shared" si="30"/>
        <v>0.30715400000000004</v>
      </c>
      <c r="J92" s="33">
        <f t="shared" si="30"/>
        <v>0.42319645762711866</v>
      </c>
      <c r="K92" s="33">
        <f t="shared" si="30"/>
        <v>0.40324461999999994</v>
      </c>
      <c r="L92" s="33">
        <f t="shared" si="30"/>
        <v>1.103179661016949</v>
      </c>
      <c r="M92" s="33">
        <f t="shared" si="30"/>
        <v>0.15324906</v>
      </c>
      <c r="N92" s="5">
        <f t="shared" si="30"/>
        <v>1.7130076800000003</v>
      </c>
      <c r="O92" s="5">
        <f t="shared" si="30"/>
        <v>0.15324906</v>
      </c>
      <c r="P92" s="5">
        <f t="shared" si="30"/>
        <v>1.7130076800000003</v>
      </c>
      <c r="Q92" s="5">
        <f t="shared" si="30"/>
        <v>0.15324906</v>
      </c>
      <c r="R92" s="213"/>
      <c r="S92" s="213"/>
      <c r="T92" s="213"/>
      <c r="U92" s="211"/>
      <c r="V92" s="211"/>
      <c r="W92" s="212"/>
    </row>
    <row r="93" spans="1:23" ht="15.75">
      <c r="A93" s="209" t="s">
        <v>634</v>
      </c>
      <c r="B93" s="13" t="s">
        <v>516</v>
      </c>
      <c r="C93" s="36"/>
      <c r="D93" s="36"/>
      <c r="E93" s="36"/>
      <c r="F93" s="213"/>
      <c r="G93" s="213"/>
      <c r="H93" s="213"/>
      <c r="I93" s="213"/>
      <c r="J93" s="213"/>
      <c r="K93" s="213"/>
      <c r="L93" s="213"/>
      <c r="M93" s="213"/>
      <c r="N93" s="213"/>
      <c r="O93" s="213"/>
      <c r="P93" s="213"/>
      <c r="Q93" s="213"/>
      <c r="R93" s="213"/>
      <c r="S93" s="213"/>
      <c r="T93" s="213"/>
      <c r="U93" s="211"/>
      <c r="V93" s="211"/>
      <c r="W93" s="212"/>
    </row>
    <row r="94" spans="1:23" ht="31.5">
      <c r="A94" s="209" t="s">
        <v>634</v>
      </c>
      <c r="B94" s="210" t="s">
        <v>796</v>
      </c>
      <c r="C94" s="36">
        <v>0.08847000000000001</v>
      </c>
      <c r="D94" s="36">
        <v>0.08847000000000001</v>
      </c>
      <c r="E94" s="36">
        <v>0.15148315</v>
      </c>
      <c r="F94" s="213"/>
      <c r="G94" s="213"/>
      <c r="H94" s="213"/>
      <c r="I94" s="213"/>
      <c r="J94" s="213">
        <v>0.08847000000000001</v>
      </c>
      <c r="K94" s="213">
        <v>0.11825979</v>
      </c>
      <c r="L94" s="213">
        <v>0</v>
      </c>
      <c r="M94" s="213">
        <v>0.03322336</v>
      </c>
      <c r="N94" s="213">
        <f>M94+K94+I94+G94</f>
        <v>0.15148315</v>
      </c>
      <c r="O94" s="213">
        <f>M94</f>
        <v>0.03322336</v>
      </c>
      <c r="P94" s="213">
        <f>N94</f>
        <v>0.15148315</v>
      </c>
      <c r="Q94" s="213">
        <f>O94</f>
        <v>0.03322336</v>
      </c>
      <c r="R94" s="213"/>
      <c r="S94" s="213">
        <f>D94-E94</f>
        <v>-0.06301315</v>
      </c>
      <c r="T94" s="213">
        <f>S94/D94*100</f>
        <v>-71.22544365321578</v>
      </c>
      <c r="U94" s="211"/>
      <c r="V94" s="211"/>
      <c r="W94" s="212" t="s">
        <v>493</v>
      </c>
    </row>
    <row r="95" spans="1:23" ht="15.75">
      <c r="A95" s="209" t="s">
        <v>634</v>
      </c>
      <c r="B95" s="13" t="s">
        <v>681</v>
      </c>
      <c r="C95" s="36"/>
      <c r="D95" s="36"/>
      <c r="E95" s="36"/>
      <c r="F95" s="213"/>
      <c r="G95" s="213"/>
      <c r="H95" s="213"/>
      <c r="I95" s="213"/>
      <c r="J95" s="213"/>
      <c r="K95" s="213"/>
      <c r="L95" s="213"/>
      <c r="M95" s="213"/>
      <c r="N95" s="213"/>
      <c r="O95" s="213"/>
      <c r="P95" s="213"/>
      <c r="Q95" s="213"/>
      <c r="R95" s="213"/>
      <c r="S95" s="213"/>
      <c r="T95" s="213"/>
      <c r="U95" s="211"/>
      <c r="V95" s="211"/>
      <c r="W95" s="212"/>
    </row>
    <row r="96" spans="1:23" ht="28.5" customHeight="1">
      <c r="A96" s="209" t="s">
        <v>634</v>
      </c>
      <c r="B96" s="210" t="s">
        <v>797</v>
      </c>
      <c r="C96" s="36">
        <v>0.216949</v>
      </c>
      <c r="D96" s="36">
        <v>0.216949</v>
      </c>
      <c r="E96" s="36">
        <v>0.143444</v>
      </c>
      <c r="F96" s="213">
        <v>0.216949</v>
      </c>
      <c r="G96" s="213">
        <v>0.1434482</v>
      </c>
      <c r="H96" s="213"/>
      <c r="I96" s="213"/>
      <c r="J96" s="213"/>
      <c r="K96" s="213"/>
      <c r="L96" s="213"/>
      <c r="M96" s="213"/>
      <c r="N96" s="213">
        <f>M96+K96+I96+G96</f>
        <v>0.1434482</v>
      </c>
      <c r="O96" s="213">
        <f aca="true" t="shared" si="31" ref="O96:Q98">M96</f>
        <v>0</v>
      </c>
      <c r="P96" s="213">
        <f t="shared" si="31"/>
        <v>0.1434482</v>
      </c>
      <c r="Q96" s="213">
        <f t="shared" si="31"/>
        <v>0</v>
      </c>
      <c r="R96" s="213"/>
      <c r="S96" s="213">
        <f>D96-E96</f>
        <v>0.07350500000000001</v>
      </c>
      <c r="T96" s="213">
        <f>S96/D96*100</f>
        <v>33.881234760243196</v>
      </c>
      <c r="U96" s="211"/>
      <c r="V96" s="211"/>
      <c r="W96" s="212" t="s">
        <v>493</v>
      </c>
    </row>
    <row r="97" spans="1:23" ht="31.5">
      <c r="A97" s="209" t="s">
        <v>634</v>
      </c>
      <c r="B97" s="210" t="s">
        <v>798</v>
      </c>
      <c r="C97" s="36">
        <v>0.10847000000000001</v>
      </c>
      <c r="D97" s="36">
        <v>0.10847000000000001</v>
      </c>
      <c r="E97" s="36">
        <v>0.068971</v>
      </c>
      <c r="F97" s="213"/>
      <c r="G97" s="213"/>
      <c r="H97" s="213">
        <v>0.10847000000000001</v>
      </c>
      <c r="I97" s="213">
        <v>0.068971</v>
      </c>
      <c r="J97" s="213"/>
      <c r="K97" s="213"/>
      <c r="L97" s="213"/>
      <c r="M97" s="213"/>
      <c r="N97" s="213">
        <f>M97+K97+I97+G97</f>
        <v>0.068971</v>
      </c>
      <c r="O97" s="213">
        <f t="shared" si="31"/>
        <v>0</v>
      </c>
      <c r="P97" s="213">
        <f t="shared" si="31"/>
        <v>0.068971</v>
      </c>
      <c r="Q97" s="213">
        <f t="shared" si="31"/>
        <v>0</v>
      </c>
      <c r="R97" s="213"/>
      <c r="S97" s="213">
        <f>D97-E97</f>
        <v>0.039499000000000006</v>
      </c>
      <c r="T97" s="213">
        <f>S97/D97*100</f>
        <v>36.414676869180425</v>
      </c>
      <c r="U97" s="211"/>
      <c r="V97" s="211"/>
      <c r="W97" s="212" t="s">
        <v>493</v>
      </c>
    </row>
    <row r="98" spans="1:23" ht="31.5">
      <c r="A98" s="209" t="s">
        <v>634</v>
      </c>
      <c r="B98" s="210" t="s">
        <v>799</v>
      </c>
      <c r="C98" s="36">
        <v>0.074</v>
      </c>
      <c r="D98" s="36">
        <v>0.074</v>
      </c>
      <c r="E98" s="36">
        <v>0.06839</v>
      </c>
      <c r="F98" s="213"/>
      <c r="G98" s="213"/>
      <c r="H98" s="213">
        <v>0.074</v>
      </c>
      <c r="I98" s="213">
        <v>0.06839</v>
      </c>
      <c r="J98" s="213"/>
      <c r="K98" s="213"/>
      <c r="L98" s="213"/>
      <c r="M98" s="213"/>
      <c r="N98" s="213">
        <f>M98+K98+I98+G98</f>
        <v>0.06839</v>
      </c>
      <c r="O98" s="213">
        <f t="shared" si="31"/>
        <v>0</v>
      </c>
      <c r="P98" s="213">
        <f t="shared" si="31"/>
        <v>0.06839</v>
      </c>
      <c r="Q98" s="213">
        <f t="shared" si="31"/>
        <v>0</v>
      </c>
      <c r="R98" s="213"/>
      <c r="S98" s="213">
        <f>D98-E98</f>
        <v>0.00560999999999999</v>
      </c>
      <c r="T98" s="213">
        <f>S98/D98*100</f>
        <v>7.581081081081067</v>
      </c>
      <c r="U98" s="211"/>
      <c r="V98" s="211"/>
      <c r="W98" s="212" t="s">
        <v>493</v>
      </c>
    </row>
    <row r="99" spans="1:23" ht="15.75">
      <c r="A99" s="209" t="s">
        <v>634</v>
      </c>
      <c r="B99" s="13" t="s">
        <v>512</v>
      </c>
      <c r="C99" s="36"/>
      <c r="D99" s="36"/>
      <c r="E99" s="36"/>
      <c r="F99" s="213"/>
      <c r="G99" s="213"/>
      <c r="H99" s="213"/>
      <c r="I99" s="213"/>
      <c r="J99" s="213"/>
      <c r="K99" s="213"/>
      <c r="L99" s="213"/>
      <c r="M99" s="213"/>
      <c r="N99" s="213"/>
      <c r="O99" s="213"/>
      <c r="P99" s="213"/>
      <c r="Q99" s="213"/>
      <c r="R99" s="213"/>
      <c r="S99" s="213"/>
      <c r="T99" s="213"/>
      <c r="U99" s="211"/>
      <c r="V99" s="211"/>
      <c r="W99" s="212"/>
    </row>
    <row r="100" spans="1:23" ht="31.5">
      <c r="A100" s="209" t="s">
        <v>634</v>
      </c>
      <c r="B100" s="210" t="s">
        <v>800</v>
      </c>
      <c r="C100" s="36">
        <v>0</v>
      </c>
      <c r="D100" s="36">
        <v>0</v>
      </c>
      <c r="E100" s="36">
        <v>0.029936</v>
      </c>
      <c r="F100" s="213"/>
      <c r="G100" s="213"/>
      <c r="H100" s="213">
        <v>0</v>
      </c>
      <c r="I100" s="213">
        <v>0.029936</v>
      </c>
      <c r="J100" s="213"/>
      <c r="K100" s="213"/>
      <c r="L100" s="213"/>
      <c r="M100" s="213"/>
      <c r="N100" s="213">
        <f>M100+K100+I100+G100</f>
        <v>0.029936</v>
      </c>
      <c r="O100" s="213">
        <f aca="true" t="shared" si="32" ref="O100:Q101">M100</f>
        <v>0</v>
      </c>
      <c r="P100" s="213">
        <f t="shared" si="32"/>
        <v>0.029936</v>
      </c>
      <c r="Q100" s="213">
        <f t="shared" si="32"/>
        <v>0</v>
      </c>
      <c r="R100" s="213"/>
      <c r="S100" s="213">
        <f>D100-E100</f>
        <v>-0.029936</v>
      </c>
      <c r="T100" s="213">
        <v>0</v>
      </c>
      <c r="U100" s="211"/>
      <c r="V100" s="211"/>
      <c r="W100" s="212" t="s">
        <v>599</v>
      </c>
    </row>
    <row r="101" spans="1:23" ht="31.5">
      <c r="A101" s="209" t="s">
        <v>634</v>
      </c>
      <c r="B101" s="210" t="s">
        <v>801</v>
      </c>
      <c r="C101" s="36">
        <v>0</v>
      </c>
      <c r="D101" s="36">
        <v>0</v>
      </c>
      <c r="E101" s="36">
        <v>0.03856831</v>
      </c>
      <c r="F101" s="213"/>
      <c r="G101" s="213"/>
      <c r="H101" s="213"/>
      <c r="I101" s="213"/>
      <c r="J101" s="213"/>
      <c r="K101" s="213"/>
      <c r="L101" s="213">
        <v>0</v>
      </c>
      <c r="M101" s="213">
        <v>0.03856831</v>
      </c>
      <c r="N101" s="213">
        <f>M101+K101+I101+G101</f>
        <v>0.03856831</v>
      </c>
      <c r="O101" s="213">
        <f t="shared" si="32"/>
        <v>0.03856831</v>
      </c>
      <c r="P101" s="213">
        <f t="shared" si="32"/>
        <v>0.03856831</v>
      </c>
      <c r="Q101" s="213">
        <f t="shared" si="32"/>
        <v>0.03856831</v>
      </c>
      <c r="R101" s="213"/>
      <c r="S101" s="213">
        <f>D101-E101</f>
        <v>-0.03856831</v>
      </c>
      <c r="T101" s="213">
        <v>0</v>
      </c>
      <c r="U101" s="211"/>
      <c r="V101" s="211"/>
      <c r="W101" s="212" t="s">
        <v>599</v>
      </c>
    </row>
    <row r="102" spans="1:23" ht="15.75">
      <c r="A102" s="209"/>
      <c r="B102" s="13" t="s">
        <v>513</v>
      </c>
      <c r="C102" s="36"/>
      <c r="D102" s="36"/>
      <c r="E102" s="36"/>
      <c r="F102" s="213"/>
      <c r="G102" s="213"/>
      <c r="H102" s="213"/>
      <c r="I102" s="213"/>
      <c r="J102" s="213"/>
      <c r="K102" s="213"/>
      <c r="L102" s="213"/>
      <c r="M102" s="213"/>
      <c r="N102" s="213"/>
      <c r="O102" s="213"/>
      <c r="P102" s="213"/>
      <c r="Q102" s="213"/>
      <c r="R102" s="213"/>
      <c r="S102" s="213"/>
      <c r="T102" s="213"/>
      <c r="U102" s="211"/>
      <c r="V102" s="211"/>
      <c r="W102" s="212"/>
    </row>
    <row r="103" spans="1:23" ht="31.5">
      <c r="A103" s="209" t="s">
        <v>634</v>
      </c>
      <c r="B103" s="210" t="s">
        <v>802</v>
      </c>
      <c r="C103" s="36">
        <v>0.054237</v>
      </c>
      <c r="D103" s="36">
        <v>0.054237</v>
      </c>
      <c r="E103" s="36">
        <v>0.054389</v>
      </c>
      <c r="F103" s="213"/>
      <c r="G103" s="213"/>
      <c r="H103" s="213">
        <v>0.054237</v>
      </c>
      <c r="I103" s="213">
        <v>0.054389</v>
      </c>
      <c r="J103" s="213"/>
      <c r="K103" s="213"/>
      <c r="L103" s="213"/>
      <c r="M103" s="213"/>
      <c r="N103" s="213">
        <f>M103+K103+I103+G103</f>
        <v>0.054389</v>
      </c>
      <c r="O103" s="213">
        <f aca="true" t="shared" si="33" ref="O103:Q104">M103</f>
        <v>0</v>
      </c>
      <c r="P103" s="213">
        <f t="shared" si="33"/>
        <v>0.054389</v>
      </c>
      <c r="Q103" s="213">
        <f t="shared" si="33"/>
        <v>0</v>
      </c>
      <c r="R103" s="213"/>
      <c r="S103" s="213">
        <f>D103-E103</f>
        <v>-0.00015199999999999936</v>
      </c>
      <c r="T103" s="213">
        <f>S103/D103*100</f>
        <v>-0.2802514888360333</v>
      </c>
      <c r="U103" s="211"/>
      <c r="V103" s="211"/>
      <c r="W103" s="212"/>
    </row>
    <row r="104" spans="1:23" ht="31.5">
      <c r="A104" s="209" t="s">
        <v>634</v>
      </c>
      <c r="B104" s="210" t="s">
        <v>803</v>
      </c>
      <c r="C104" s="36">
        <v>0.034</v>
      </c>
      <c r="D104" s="36">
        <v>0.034</v>
      </c>
      <c r="E104" s="36">
        <v>0.04714967</v>
      </c>
      <c r="F104" s="213"/>
      <c r="G104" s="213"/>
      <c r="H104" s="213"/>
      <c r="I104" s="213"/>
      <c r="J104" s="213">
        <v>0.034</v>
      </c>
      <c r="K104" s="213">
        <v>0.04714967</v>
      </c>
      <c r="L104" s="213"/>
      <c r="M104" s="213"/>
      <c r="N104" s="213">
        <f>M104+K104+I104+G104</f>
        <v>0.04714967</v>
      </c>
      <c r="O104" s="213">
        <f t="shared" si="33"/>
        <v>0</v>
      </c>
      <c r="P104" s="213">
        <f t="shared" si="33"/>
        <v>0.04714967</v>
      </c>
      <c r="Q104" s="213">
        <f t="shared" si="33"/>
        <v>0</v>
      </c>
      <c r="R104" s="213"/>
      <c r="S104" s="213">
        <f>D104-E104</f>
        <v>-0.013149669999999995</v>
      </c>
      <c r="T104" s="213">
        <f>S104/D104*100</f>
        <v>-38.675499999999985</v>
      </c>
      <c r="U104" s="211"/>
      <c r="V104" s="211"/>
      <c r="W104" s="212" t="s">
        <v>493</v>
      </c>
    </row>
    <row r="105" spans="1:23" ht="15.75">
      <c r="A105" s="209" t="s">
        <v>634</v>
      </c>
      <c r="B105" s="13" t="s">
        <v>514</v>
      </c>
      <c r="C105" s="36"/>
      <c r="D105" s="36"/>
      <c r="E105" s="36"/>
      <c r="F105" s="213"/>
      <c r="G105" s="213"/>
      <c r="H105" s="213"/>
      <c r="I105" s="213"/>
      <c r="J105" s="213"/>
      <c r="K105" s="213"/>
      <c r="L105" s="213"/>
      <c r="M105" s="213"/>
      <c r="N105" s="213"/>
      <c r="O105" s="213"/>
      <c r="P105" s="213"/>
      <c r="Q105" s="213"/>
      <c r="R105" s="213"/>
      <c r="S105" s="213"/>
      <c r="T105" s="213"/>
      <c r="U105" s="211"/>
      <c r="V105" s="211"/>
      <c r="W105" s="212"/>
    </row>
    <row r="106" spans="1:23" ht="31.5">
      <c r="A106" s="209" t="s">
        <v>634</v>
      </c>
      <c r="B106" s="210" t="s">
        <v>804</v>
      </c>
      <c r="C106" s="36">
        <v>0</v>
      </c>
      <c r="D106" s="36">
        <v>0</v>
      </c>
      <c r="E106" s="36">
        <v>0.034427</v>
      </c>
      <c r="F106" s="213"/>
      <c r="G106" s="213"/>
      <c r="H106" s="213">
        <v>0</v>
      </c>
      <c r="I106" s="213">
        <v>0.034427</v>
      </c>
      <c r="J106" s="213"/>
      <c r="K106" s="213"/>
      <c r="L106" s="213"/>
      <c r="M106" s="213"/>
      <c r="N106" s="213">
        <f>M106+K106+I106+G106</f>
        <v>0.034427</v>
      </c>
      <c r="O106" s="213">
        <f aca="true" t="shared" si="34" ref="O106:Q107">M106</f>
        <v>0</v>
      </c>
      <c r="P106" s="213">
        <f t="shared" si="34"/>
        <v>0.034427</v>
      </c>
      <c r="Q106" s="213">
        <f t="shared" si="34"/>
        <v>0</v>
      </c>
      <c r="R106" s="213"/>
      <c r="S106" s="213">
        <f>D106-E106</f>
        <v>-0.034427</v>
      </c>
      <c r="T106" s="213">
        <v>0</v>
      </c>
      <c r="U106" s="211"/>
      <c r="V106" s="211"/>
      <c r="W106" s="212" t="s">
        <v>599</v>
      </c>
    </row>
    <row r="107" spans="1:23" ht="31.5">
      <c r="A107" s="209" t="s">
        <v>634</v>
      </c>
      <c r="B107" s="210" t="s">
        <v>805</v>
      </c>
      <c r="C107" s="36">
        <v>0</v>
      </c>
      <c r="D107" s="36">
        <v>0</v>
      </c>
      <c r="E107" s="36">
        <v>0.03060122</v>
      </c>
      <c r="F107" s="213"/>
      <c r="G107" s="213"/>
      <c r="H107" s="213"/>
      <c r="I107" s="213"/>
      <c r="J107" s="213">
        <v>0</v>
      </c>
      <c r="K107" s="213">
        <v>0.03060122</v>
      </c>
      <c r="L107" s="213"/>
      <c r="M107" s="213"/>
      <c r="N107" s="213">
        <f>M107+K107+I107+G107</f>
        <v>0.03060122</v>
      </c>
      <c r="O107" s="213">
        <f t="shared" si="34"/>
        <v>0</v>
      </c>
      <c r="P107" s="213">
        <f t="shared" si="34"/>
        <v>0.03060122</v>
      </c>
      <c r="Q107" s="213">
        <f t="shared" si="34"/>
        <v>0</v>
      </c>
      <c r="R107" s="213"/>
      <c r="S107" s="213">
        <f>D107-E107</f>
        <v>-0.03060122</v>
      </c>
      <c r="T107" s="213">
        <v>0</v>
      </c>
      <c r="U107" s="211"/>
      <c r="V107" s="211"/>
      <c r="W107" s="212" t="s">
        <v>599</v>
      </c>
    </row>
    <row r="108" spans="1:23" ht="15.75">
      <c r="A108" s="209"/>
      <c r="B108" s="13" t="s">
        <v>682</v>
      </c>
      <c r="C108" s="36"/>
      <c r="D108" s="36"/>
      <c r="E108" s="36"/>
      <c r="F108" s="213"/>
      <c r="G108" s="213"/>
      <c r="H108" s="213"/>
      <c r="I108" s="213"/>
      <c r="J108" s="213"/>
      <c r="K108" s="213"/>
      <c r="L108" s="213"/>
      <c r="M108" s="213"/>
      <c r="N108" s="213"/>
      <c r="O108" s="213"/>
      <c r="P108" s="213"/>
      <c r="Q108" s="213"/>
      <c r="R108" s="213"/>
      <c r="S108" s="213"/>
      <c r="T108" s="213"/>
      <c r="U108" s="211"/>
      <c r="V108" s="211"/>
      <c r="W108" s="212"/>
    </row>
    <row r="109" spans="1:23" ht="31.5">
      <c r="A109" s="209" t="s">
        <v>634</v>
      </c>
      <c r="B109" s="210" t="s">
        <v>806</v>
      </c>
      <c r="C109" s="36">
        <v>0.02931983050847458</v>
      </c>
      <c r="D109" s="36">
        <v>0.02931983050847458</v>
      </c>
      <c r="E109" s="36">
        <v>0.019273</v>
      </c>
      <c r="F109" s="213"/>
      <c r="G109" s="213"/>
      <c r="H109" s="213">
        <v>0.02931983050847458</v>
      </c>
      <c r="I109" s="213">
        <v>0.019273</v>
      </c>
      <c r="J109" s="213"/>
      <c r="K109" s="213"/>
      <c r="L109" s="213"/>
      <c r="M109" s="213"/>
      <c r="N109" s="36">
        <f>M109+K109+I109+G109</f>
        <v>0.019273</v>
      </c>
      <c r="O109" s="36">
        <f aca="true" t="shared" si="35" ref="O109:Q111">M109</f>
        <v>0</v>
      </c>
      <c r="P109" s="36">
        <f t="shared" si="35"/>
        <v>0.019273</v>
      </c>
      <c r="Q109" s="36">
        <f t="shared" si="35"/>
        <v>0</v>
      </c>
      <c r="R109" s="213"/>
      <c r="S109" s="213">
        <f>D109-E109</f>
        <v>0.010046830508474582</v>
      </c>
      <c r="T109" s="213">
        <f>S109/D109*100</f>
        <v>34.266332152127056</v>
      </c>
      <c r="U109" s="211"/>
      <c r="V109" s="211"/>
      <c r="W109" s="212" t="s">
        <v>493</v>
      </c>
    </row>
    <row r="110" spans="1:23" ht="31.5">
      <c r="A110" s="37" t="s">
        <v>634</v>
      </c>
      <c r="B110" s="210" t="s">
        <v>807</v>
      </c>
      <c r="C110" s="36">
        <v>0</v>
      </c>
      <c r="D110" s="36">
        <v>0</v>
      </c>
      <c r="E110" s="36">
        <v>0.0903182</v>
      </c>
      <c r="F110" s="213"/>
      <c r="G110" s="213"/>
      <c r="H110" s="213"/>
      <c r="I110" s="213"/>
      <c r="J110" s="213">
        <v>0</v>
      </c>
      <c r="K110" s="213">
        <v>0.0903182</v>
      </c>
      <c r="L110" s="213"/>
      <c r="M110" s="213"/>
      <c r="N110" s="36">
        <f>M110+K110+I110+G110</f>
        <v>0.0903182</v>
      </c>
      <c r="O110" s="36">
        <f t="shared" si="35"/>
        <v>0</v>
      </c>
      <c r="P110" s="36">
        <f t="shared" si="35"/>
        <v>0.0903182</v>
      </c>
      <c r="Q110" s="36">
        <f t="shared" si="35"/>
        <v>0</v>
      </c>
      <c r="R110" s="213"/>
      <c r="S110" s="213">
        <f>D110-E110</f>
        <v>-0.0903182</v>
      </c>
      <c r="T110" s="213">
        <v>0</v>
      </c>
      <c r="U110" s="211"/>
      <c r="V110" s="211"/>
      <c r="W110" s="212" t="s">
        <v>599</v>
      </c>
    </row>
    <row r="111" spans="1:23" ht="31.5">
      <c r="A111" s="37"/>
      <c r="B111" s="210" t="s">
        <v>808</v>
      </c>
      <c r="C111" s="36">
        <v>0</v>
      </c>
      <c r="D111" s="36">
        <v>0</v>
      </c>
      <c r="E111" s="36">
        <v>0.02571385</v>
      </c>
      <c r="F111" s="213"/>
      <c r="G111" s="213"/>
      <c r="H111" s="213"/>
      <c r="I111" s="213"/>
      <c r="J111" s="213"/>
      <c r="K111" s="213"/>
      <c r="L111" s="213">
        <v>0</v>
      </c>
      <c r="M111" s="213">
        <v>0.02571385</v>
      </c>
      <c r="N111" s="36">
        <f>M111+K111+I111+G111</f>
        <v>0.02571385</v>
      </c>
      <c r="O111" s="36">
        <f t="shared" si="35"/>
        <v>0.02571385</v>
      </c>
      <c r="P111" s="36">
        <f t="shared" si="35"/>
        <v>0.02571385</v>
      </c>
      <c r="Q111" s="36">
        <f t="shared" si="35"/>
        <v>0.02571385</v>
      </c>
      <c r="R111" s="213"/>
      <c r="S111" s="213">
        <f>D111-E111</f>
        <v>-0.02571385</v>
      </c>
      <c r="T111" s="213">
        <v>0</v>
      </c>
      <c r="U111" s="211"/>
      <c r="V111" s="211"/>
      <c r="W111" s="212" t="s">
        <v>599</v>
      </c>
    </row>
    <row r="112" spans="1:23" ht="15.75">
      <c r="A112" s="37"/>
      <c r="B112" s="13" t="s">
        <v>515</v>
      </c>
      <c r="C112" s="36"/>
      <c r="D112" s="36"/>
      <c r="E112" s="36"/>
      <c r="F112" s="213"/>
      <c r="G112" s="213"/>
      <c r="H112" s="213"/>
      <c r="I112" s="213"/>
      <c r="J112" s="213"/>
      <c r="K112" s="213"/>
      <c r="L112" s="213"/>
      <c r="M112" s="213"/>
      <c r="N112" s="36"/>
      <c r="O112" s="36"/>
      <c r="P112" s="36"/>
      <c r="Q112" s="36"/>
      <c r="R112" s="213"/>
      <c r="S112" s="213"/>
      <c r="T112" s="213"/>
      <c r="U112" s="211"/>
      <c r="V112" s="211"/>
      <c r="W112" s="212"/>
    </row>
    <row r="113" spans="1:23" ht="31.5">
      <c r="A113" s="37"/>
      <c r="B113" s="210" t="s">
        <v>928</v>
      </c>
      <c r="C113" s="36">
        <v>0</v>
      </c>
      <c r="D113" s="36">
        <v>0</v>
      </c>
      <c r="E113" s="36">
        <v>0.06743094</v>
      </c>
      <c r="F113" s="213"/>
      <c r="G113" s="213"/>
      <c r="H113" s="213"/>
      <c r="I113" s="213"/>
      <c r="J113" s="213">
        <v>0</v>
      </c>
      <c r="K113" s="213">
        <v>0.06743094</v>
      </c>
      <c r="L113" s="213"/>
      <c r="M113" s="213"/>
      <c r="N113" s="36">
        <f>M113+K113+I113+G113</f>
        <v>0.06743094</v>
      </c>
      <c r="O113" s="36">
        <f>M113</f>
        <v>0</v>
      </c>
      <c r="P113" s="36">
        <f>N113</f>
        <v>0.06743094</v>
      </c>
      <c r="Q113" s="36">
        <f>O113</f>
        <v>0</v>
      </c>
      <c r="R113" s="213"/>
      <c r="S113" s="213">
        <f>D113-E113</f>
        <v>-0.06743094</v>
      </c>
      <c r="T113" s="213">
        <v>0</v>
      </c>
      <c r="U113" s="211"/>
      <c r="V113" s="211"/>
      <c r="W113" s="212" t="s">
        <v>599</v>
      </c>
    </row>
    <row r="114" spans="1:23" ht="18.75">
      <c r="A114" s="37"/>
      <c r="B114" s="3" t="s">
        <v>683</v>
      </c>
      <c r="C114" s="33">
        <f>C113+C111+C110+C109+C107+C106+C104+C103+C101+C100+C98+C97+C96+C94</f>
        <v>0.6054458305084747</v>
      </c>
      <c r="D114" s="33">
        <f aca="true" t="shared" si="36" ref="D114:Q114">D113+D111+D110+D109+D107+D106+D104+D103+D101+D100+D98+D97+D96+D94</f>
        <v>0.6054458305084747</v>
      </c>
      <c r="E114" s="33">
        <f t="shared" si="36"/>
        <v>0.87009534</v>
      </c>
      <c r="F114" s="33">
        <f t="shared" si="36"/>
        <v>0.216949</v>
      </c>
      <c r="G114" s="33">
        <f t="shared" si="36"/>
        <v>0.1434482</v>
      </c>
      <c r="H114" s="33">
        <f t="shared" si="36"/>
        <v>0.2660268305084746</v>
      </c>
      <c r="I114" s="33">
        <f t="shared" si="36"/>
        <v>0.275386</v>
      </c>
      <c r="J114" s="33">
        <f t="shared" si="36"/>
        <v>0.12247000000000001</v>
      </c>
      <c r="K114" s="33">
        <f t="shared" si="36"/>
        <v>0.35375982</v>
      </c>
      <c r="L114" s="33">
        <f t="shared" si="36"/>
        <v>0</v>
      </c>
      <c r="M114" s="33">
        <f t="shared" si="36"/>
        <v>0.09750552000000001</v>
      </c>
      <c r="N114" s="44">
        <f t="shared" si="36"/>
        <v>0.87009954</v>
      </c>
      <c r="O114" s="44">
        <f t="shared" si="36"/>
        <v>0.09750552000000001</v>
      </c>
      <c r="P114" s="44">
        <f t="shared" si="36"/>
        <v>0.87009954</v>
      </c>
      <c r="Q114" s="44">
        <f t="shared" si="36"/>
        <v>0.09750552000000001</v>
      </c>
      <c r="R114" s="213"/>
      <c r="S114" s="213"/>
      <c r="T114" s="213"/>
      <c r="U114" s="211"/>
      <c r="V114" s="211"/>
      <c r="W114" s="212"/>
    </row>
    <row r="115" spans="1:23" ht="37.5">
      <c r="A115" s="260" t="s">
        <v>634</v>
      </c>
      <c r="B115" s="22" t="s">
        <v>684</v>
      </c>
      <c r="C115" s="44">
        <f aca="true" t="shared" si="37" ref="C115:Q115">C114+C92</f>
        <v>3.7288982091525424</v>
      </c>
      <c r="D115" s="44">
        <f t="shared" si="37"/>
        <v>3.7288982091525424</v>
      </c>
      <c r="E115" s="44">
        <f t="shared" si="37"/>
        <v>2.5831030200000002</v>
      </c>
      <c r="F115" s="44">
        <f t="shared" si="37"/>
        <v>1.076949</v>
      </c>
      <c r="G115" s="44">
        <f t="shared" si="37"/>
        <v>0.9928082</v>
      </c>
      <c r="H115" s="44">
        <f t="shared" si="37"/>
        <v>1.0031030905084746</v>
      </c>
      <c r="I115" s="44">
        <f t="shared" si="37"/>
        <v>0.5825400000000001</v>
      </c>
      <c r="J115" s="44">
        <f t="shared" si="37"/>
        <v>0.5456664576271186</v>
      </c>
      <c r="K115" s="44">
        <f t="shared" si="37"/>
        <v>0.75700444</v>
      </c>
      <c r="L115" s="44">
        <f t="shared" si="37"/>
        <v>1.103179661016949</v>
      </c>
      <c r="M115" s="44">
        <f t="shared" si="37"/>
        <v>0.25075458</v>
      </c>
      <c r="N115" s="5">
        <f t="shared" si="37"/>
        <v>2.5831072200000005</v>
      </c>
      <c r="O115" s="5">
        <f t="shared" si="37"/>
        <v>0.25075458</v>
      </c>
      <c r="P115" s="5">
        <f t="shared" si="37"/>
        <v>2.5831072200000005</v>
      </c>
      <c r="Q115" s="5">
        <f t="shared" si="37"/>
        <v>0.25075458</v>
      </c>
      <c r="R115" s="213"/>
      <c r="S115" s="213"/>
      <c r="T115" s="213"/>
      <c r="U115" s="211"/>
      <c r="V115" s="211"/>
      <c r="W115" s="212"/>
    </row>
    <row r="116" spans="1:23" ht="18.75">
      <c r="A116" s="39" t="s">
        <v>517</v>
      </c>
      <c r="B116" s="12" t="s">
        <v>637</v>
      </c>
      <c r="C116" s="36"/>
      <c r="D116" s="36"/>
      <c r="E116" s="36"/>
      <c r="F116" s="7"/>
      <c r="G116" s="7"/>
      <c r="H116" s="7"/>
      <c r="I116" s="7"/>
      <c r="J116" s="7"/>
      <c r="K116" s="7"/>
      <c r="L116" s="7"/>
      <c r="M116" s="7"/>
      <c r="N116" s="7"/>
      <c r="O116" s="7"/>
      <c r="P116" s="7"/>
      <c r="Q116" s="7"/>
      <c r="R116" s="7"/>
      <c r="S116" s="213"/>
      <c r="T116" s="213"/>
      <c r="U116" s="211"/>
      <c r="V116" s="211"/>
      <c r="W116" s="212"/>
    </row>
    <row r="117" spans="1:23" ht="15.75">
      <c r="A117" s="39" t="s">
        <v>517</v>
      </c>
      <c r="B117" s="13" t="s">
        <v>679</v>
      </c>
      <c r="C117" s="36"/>
      <c r="D117" s="36"/>
      <c r="E117" s="36"/>
      <c r="F117" s="213"/>
      <c r="G117" s="213"/>
      <c r="H117" s="213"/>
      <c r="I117" s="213"/>
      <c r="J117" s="213"/>
      <c r="K117" s="213"/>
      <c r="L117" s="213"/>
      <c r="M117" s="213"/>
      <c r="N117" s="213"/>
      <c r="O117" s="213"/>
      <c r="P117" s="213"/>
      <c r="Q117" s="213"/>
      <c r="R117" s="213"/>
      <c r="S117" s="213"/>
      <c r="T117" s="213"/>
      <c r="U117" s="4"/>
      <c r="V117" s="4"/>
      <c r="W117" s="34"/>
    </row>
    <row r="118" spans="1:23" ht="31.5">
      <c r="A118" s="209" t="s">
        <v>517</v>
      </c>
      <c r="B118" s="210" t="s">
        <v>809</v>
      </c>
      <c r="C118" s="36">
        <v>0.425</v>
      </c>
      <c r="D118" s="36">
        <f>F118+H118+J118+L118</f>
        <v>0.425</v>
      </c>
      <c r="E118" s="36">
        <v>0.22739974000000002</v>
      </c>
      <c r="F118" s="213"/>
      <c r="G118" s="213"/>
      <c r="H118" s="226">
        <v>0.037</v>
      </c>
      <c r="I118" s="213">
        <v>0.01890621</v>
      </c>
      <c r="J118" s="213">
        <v>0.388</v>
      </c>
      <c r="K118" s="213">
        <v>0.20849353</v>
      </c>
      <c r="L118" s="213"/>
      <c r="M118" s="213"/>
      <c r="N118" s="213">
        <f aca="true" t="shared" si="38" ref="N118:N132">M118+K118+I118+G118</f>
        <v>0.22739974000000002</v>
      </c>
      <c r="O118" s="213">
        <f aca="true" t="shared" si="39" ref="O118:O132">M118</f>
        <v>0</v>
      </c>
      <c r="P118" s="213">
        <f aca="true" t="shared" si="40" ref="P118:P132">N118</f>
        <v>0.22739974000000002</v>
      </c>
      <c r="Q118" s="213">
        <f aca="true" t="shared" si="41" ref="Q118:Q132">O118</f>
        <v>0</v>
      </c>
      <c r="R118" s="213"/>
      <c r="S118" s="213">
        <f aca="true" t="shared" si="42" ref="S118:S132">D118-E118</f>
        <v>0.19760025999999997</v>
      </c>
      <c r="T118" s="213">
        <f aca="true" t="shared" si="43" ref="T118:T127">S118/D118*100</f>
        <v>46.49417882352941</v>
      </c>
      <c r="U118" s="211"/>
      <c r="V118" s="211"/>
      <c r="W118" s="212" t="s">
        <v>607</v>
      </c>
    </row>
    <row r="119" spans="1:23" ht="31.5">
      <c r="A119" s="209" t="s">
        <v>517</v>
      </c>
      <c r="B119" s="210" t="s">
        <v>810</v>
      </c>
      <c r="C119" s="36">
        <v>0.956</v>
      </c>
      <c r="D119" s="36">
        <v>0.956</v>
      </c>
      <c r="E119" s="36">
        <v>0.69838643</v>
      </c>
      <c r="F119" s="213"/>
      <c r="G119" s="213"/>
      <c r="H119" s="226">
        <v>0.093</v>
      </c>
      <c r="I119" s="213">
        <v>0.06108159</v>
      </c>
      <c r="J119" s="213">
        <v>0.863</v>
      </c>
      <c r="K119" s="213">
        <v>0.63730484</v>
      </c>
      <c r="L119" s="213"/>
      <c r="M119" s="213"/>
      <c r="N119" s="213">
        <f t="shared" si="38"/>
        <v>0.69838643</v>
      </c>
      <c r="O119" s="213">
        <f t="shared" si="39"/>
        <v>0</v>
      </c>
      <c r="P119" s="213">
        <f t="shared" si="40"/>
        <v>0.69838643</v>
      </c>
      <c r="Q119" s="213">
        <f t="shared" si="41"/>
        <v>0</v>
      </c>
      <c r="R119" s="213"/>
      <c r="S119" s="213">
        <f t="shared" si="42"/>
        <v>0.25761356999999996</v>
      </c>
      <c r="T119" s="213">
        <f t="shared" si="43"/>
        <v>26.94702615062761</v>
      </c>
      <c r="U119" s="211"/>
      <c r="V119" s="211"/>
      <c r="W119" s="212" t="s">
        <v>607</v>
      </c>
    </row>
    <row r="120" spans="1:23" ht="15.75">
      <c r="A120" s="209" t="s">
        <v>517</v>
      </c>
      <c r="B120" s="210" t="s">
        <v>811</v>
      </c>
      <c r="C120" s="36">
        <v>0.552</v>
      </c>
      <c r="D120" s="36">
        <v>0.552</v>
      </c>
      <c r="E120" s="36">
        <v>0.27745884</v>
      </c>
      <c r="F120" s="213"/>
      <c r="G120" s="213"/>
      <c r="H120" s="213"/>
      <c r="I120" s="213"/>
      <c r="J120" s="213">
        <v>0.552</v>
      </c>
      <c r="K120" s="213">
        <v>0.27745884</v>
      </c>
      <c r="L120" s="213"/>
      <c r="M120" s="213"/>
      <c r="N120" s="213">
        <f t="shared" si="38"/>
        <v>0.27745884</v>
      </c>
      <c r="O120" s="213">
        <f t="shared" si="39"/>
        <v>0</v>
      </c>
      <c r="P120" s="213">
        <f t="shared" si="40"/>
        <v>0.27745884</v>
      </c>
      <c r="Q120" s="213">
        <f t="shared" si="41"/>
        <v>0</v>
      </c>
      <c r="R120" s="213"/>
      <c r="S120" s="213">
        <f t="shared" si="42"/>
        <v>0.27454116000000006</v>
      </c>
      <c r="T120" s="213">
        <f t="shared" si="43"/>
        <v>49.735717391304355</v>
      </c>
      <c r="U120" s="211"/>
      <c r="V120" s="211"/>
      <c r="W120" s="212"/>
    </row>
    <row r="121" spans="1:23" ht="31.5">
      <c r="A121" s="209" t="s">
        <v>517</v>
      </c>
      <c r="B121" s="210" t="s">
        <v>812</v>
      </c>
      <c r="C121" s="36">
        <v>0.7809999999999999</v>
      </c>
      <c r="D121" s="36">
        <v>0.7809999999999999</v>
      </c>
      <c r="E121" s="36">
        <v>0</v>
      </c>
      <c r="F121" s="213"/>
      <c r="G121" s="213"/>
      <c r="H121" s="213"/>
      <c r="I121" s="213"/>
      <c r="J121" s="213">
        <v>0.7809999999999999</v>
      </c>
      <c r="K121" s="213"/>
      <c r="L121" s="213"/>
      <c r="M121" s="213"/>
      <c r="N121" s="213">
        <f t="shared" si="38"/>
        <v>0</v>
      </c>
      <c r="O121" s="213">
        <f t="shared" si="39"/>
        <v>0</v>
      </c>
      <c r="P121" s="213">
        <f t="shared" si="40"/>
        <v>0</v>
      </c>
      <c r="Q121" s="213">
        <f t="shared" si="41"/>
        <v>0</v>
      </c>
      <c r="R121" s="213"/>
      <c r="S121" s="213">
        <f t="shared" si="42"/>
        <v>0.7809999999999999</v>
      </c>
      <c r="T121" s="213">
        <f t="shared" si="43"/>
        <v>100</v>
      </c>
      <c r="U121" s="211"/>
      <c r="V121" s="211"/>
      <c r="W121" s="212" t="s">
        <v>604</v>
      </c>
    </row>
    <row r="122" spans="1:23" ht="31.5">
      <c r="A122" s="209" t="s">
        <v>517</v>
      </c>
      <c r="B122" s="210" t="s">
        <v>817</v>
      </c>
      <c r="C122" s="36">
        <v>0.4</v>
      </c>
      <c r="D122" s="36">
        <v>0.4</v>
      </c>
      <c r="E122" s="36">
        <v>0</v>
      </c>
      <c r="F122" s="213"/>
      <c r="G122" s="213"/>
      <c r="H122" s="213"/>
      <c r="I122" s="213"/>
      <c r="J122" s="213"/>
      <c r="K122" s="213"/>
      <c r="L122" s="213">
        <v>0.4</v>
      </c>
      <c r="M122" s="213"/>
      <c r="N122" s="213">
        <f t="shared" si="38"/>
        <v>0</v>
      </c>
      <c r="O122" s="213">
        <f t="shared" si="39"/>
        <v>0</v>
      </c>
      <c r="P122" s="213">
        <f t="shared" si="40"/>
        <v>0</v>
      </c>
      <c r="Q122" s="213">
        <f t="shared" si="41"/>
        <v>0</v>
      </c>
      <c r="R122" s="213"/>
      <c r="S122" s="213">
        <f t="shared" si="42"/>
        <v>0.4</v>
      </c>
      <c r="T122" s="213">
        <f t="shared" si="43"/>
        <v>100</v>
      </c>
      <c r="U122" s="211"/>
      <c r="V122" s="211"/>
      <c r="W122" s="212" t="s">
        <v>604</v>
      </c>
    </row>
    <row r="123" spans="1:23" ht="31.5">
      <c r="A123" s="209" t="s">
        <v>517</v>
      </c>
      <c r="B123" s="210" t="s">
        <v>818</v>
      </c>
      <c r="C123" s="36">
        <v>0.024</v>
      </c>
      <c r="D123" s="36">
        <v>0.024</v>
      </c>
      <c r="E123" s="36">
        <v>0.05349485</v>
      </c>
      <c r="F123" s="213"/>
      <c r="G123" s="213"/>
      <c r="H123" s="213"/>
      <c r="I123" s="213"/>
      <c r="J123" s="213"/>
      <c r="K123" s="213"/>
      <c r="L123" s="213">
        <v>0.024</v>
      </c>
      <c r="M123" s="213">
        <v>0.05349485</v>
      </c>
      <c r="N123" s="213">
        <f t="shared" si="38"/>
        <v>0.05349485</v>
      </c>
      <c r="O123" s="213">
        <f t="shared" si="39"/>
        <v>0.05349485</v>
      </c>
      <c r="P123" s="213">
        <f t="shared" si="40"/>
        <v>0.05349485</v>
      </c>
      <c r="Q123" s="213">
        <f t="shared" si="41"/>
        <v>0.05349485</v>
      </c>
      <c r="R123" s="213"/>
      <c r="S123" s="213">
        <f t="shared" si="42"/>
        <v>-0.029494849999999996</v>
      </c>
      <c r="T123" s="213">
        <f t="shared" si="43"/>
        <v>-122.89520833333331</v>
      </c>
      <c r="U123" s="211"/>
      <c r="V123" s="211"/>
      <c r="W123" s="34" t="s">
        <v>204</v>
      </c>
    </row>
    <row r="124" spans="1:23" ht="31.5">
      <c r="A124" s="209" t="s">
        <v>517</v>
      </c>
      <c r="B124" s="210" t="s">
        <v>819</v>
      </c>
      <c r="C124" s="36">
        <v>0.046</v>
      </c>
      <c r="D124" s="36">
        <v>0.046</v>
      </c>
      <c r="E124" s="36">
        <v>0.09485350000000001</v>
      </c>
      <c r="F124" s="213"/>
      <c r="G124" s="213"/>
      <c r="H124" s="213"/>
      <c r="I124" s="213"/>
      <c r="J124" s="213"/>
      <c r="K124" s="213"/>
      <c r="L124" s="213">
        <v>0.046</v>
      </c>
      <c r="M124" s="213">
        <v>0.09485350000000001</v>
      </c>
      <c r="N124" s="213">
        <f t="shared" si="38"/>
        <v>0.09485350000000001</v>
      </c>
      <c r="O124" s="213">
        <f t="shared" si="39"/>
        <v>0.09485350000000001</v>
      </c>
      <c r="P124" s="213">
        <f t="shared" si="40"/>
        <v>0.09485350000000001</v>
      </c>
      <c r="Q124" s="213">
        <f t="shared" si="41"/>
        <v>0.09485350000000001</v>
      </c>
      <c r="R124" s="213"/>
      <c r="S124" s="213">
        <f t="shared" si="42"/>
        <v>-0.04885350000000001</v>
      </c>
      <c r="T124" s="213">
        <f t="shared" si="43"/>
        <v>-106.20326086956524</v>
      </c>
      <c r="U124" s="211"/>
      <c r="V124" s="211"/>
      <c r="W124" s="212" t="s">
        <v>204</v>
      </c>
    </row>
    <row r="125" spans="1:23" ht="31.5">
      <c r="A125" s="209" t="s">
        <v>517</v>
      </c>
      <c r="B125" s="210" t="s">
        <v>820</v>
      </c>
      <c r="C125" s="36">
        <v>0.093</v>
      </c>
      <c r="D125" s="36">
        <v>0.093</v>
      </c>
      <c r="E125" s="36">
        <v>0.10712306</v>
      </c>
      <c r="F125" s="213"/>
      <c r="G125" s="213"/>
      <c r="H125" s="213">
        <v>0.013</v>
      </c>
      <c r="I125" s="213">
        <v>0.00930767</v>
      </c>
      <c r="J125" s="213"/>
      <c r="K125" s="213"/>
      <c r="L125" s="213">
        <v>0.08</v>
      </c>
      <c r="M125" s="213">
        <v>0.09781539</v>
      </c>
      <c r="N125" s="213">
        <f t="shared" si="38"/>
        <v>0.10712306</v>
      </c>
      <c r="O125" s="213">
        <f t="shared" si="39"/>
        <v>0.09781539</v>
      </c>
      <c r="P125" s="213">
        <f t="shared" si="40"/>
        <v>0.10712306</v>
      </c>
      <c r="Q125" s="213">
        <f t="shared" si="41"/>
        <v>0.09781539</v>
      </c>
      <c r="R125" s="213"/>
      <c r="S125" s="213">
        <f t="shared" si="42"/>
        <v>-0.014123060000000007</v>
      </c>
      <c r="T125" s="213">
        <f t="shared" si="43"/>
        <v>-15.186086021505385</v>
      </c>
      <c r="U125" s="211"/>
      <c r="V125" s="211"/>
      <c r="W125" s="212" t="s">
        <v>204</v>
      </c>
    </row>
    <row r="126" spans="1:23" ht="31.5">
      <c r="A126" s="209" t="s">
        <v>517</v>
      </c>
      <c r="B126" s="210" t="s">
        <v>821</v>
      </c>
      <c r="C126" s="36">
        <v>0.086</v>
      </c>
      <c r="D126" s="36">
        <v>0.08600000000000001</v>
      </c>
      <c r="E126" s="36">
        <v>0.08797803000000001</v>
      </c>
      <c r="F126" s="213"/>
      <c r="G126" s="213"/>
      <c r="H126" s="213">
        <v>0.004</v>
      </c>
      <c r="I126" s="213">
        <v>0.0079503</v>
      </c>
      <c r="J126" s="213"/>
      <c r="K126" s="213"/>
      <c r="L126" s="213">
        <v>0.082</v>
      </c>
      <c r="M126" s="213">
        <v>0.08002773</v>
      </c>
      <c r="N126" s="213">
        <f t="shared" si="38"/>
        <v>0.08797803000000001</v>
      </c>
      <c r="O126" s="213">
        <f t="shared" si="39"/>
        <v>0.08002773</v>
      </c>
      <c r="P126" s="213">
        <f t="shared" si="40"/>
        <v>0.08797803000000001</v>
      </c>
      <c r="Q126" s="213">
        <f t="shared" si="41"/>
        <v>0.08002773</v>
      </c>
      <c r="R126" s="213"/>
      <c r="S126" s="213">
        <f t="shared" si="42"/>
        <v>-0.0019780300000000056</v>
      </c>
      <c r="T126" s="213">
        <f t="shared" si="43"/>
        <v>-2.3000348837209366</v>
      </c>
      <c r="U126" s="211"/>
      <c r="V126" s="211"/>
      <c r="W126" s="212" t="s">
        <v>204</v>
      </c>
    </row>
    <row r="127" spans="1:23" ht="31.5">
      <c r="A127" s="209" t="s">
        <v>517</v>
      </c>
      <c r="B127" s="210" t="s">
        <v>822</v>
      </c>
      <c r="C127" s="36">
        <v>0.024</v>
      </c>
      <c r="D127" s="36">
        <v>0.024</v>
      </c>
      <c r="E127" s="36">
        <v>0.03805931</v>
      </c>
      <c r="F127" s="213"/>
      <c r="G127" s="213"/>
      <c r="H127" s="213"/>
      <c r="I127" s="213"/>
      <c r="J127" s="213"/>
      <c r="K127" s="213"/>
      <c r="L127" s="213">
        <v>0.024</v>
      </c>
      <c r="M127" s="213">
        <v>0.03805931</v>
      </c>
      <c r="N127" s="213">
        <f t="shared" si="38"/>
        <v>0.03805931</v>
      </c>
      <c r="O127" s="213">
        <f t="shared" si="39"/>
        <v>0.03805931</v>
      </c>
      <c r="P127" s="213">
        <f t="shared" si="40"/>
        <v>0.03805931</v>
      </c>
      <c r="Q127" s="213">
        <f t="shared" si="41"/>
        <v>0.03805931</v>
      </c>
      <c r="R127" s="213"/>
      <c r="S127" s="213">
        <f t="shared" si="42"/>
        <v>-0.014059309999999998</v>
      </c>
      <c r="T127" s="213">
        <f t="shared" si="43"/>
        <v>-58.58045833333333</v>
      </c>
      <c r="U127" s="211"/>
      <c r="V127" s="211"/>
      <c r="W127" s="212" t="s">
        <v>204</v>
      </c>
    </row>
    <row r="128" spans="1:23" ht="31.5">
      <c r="A128" s="209" t="s">
        <v>517</v>
      </c>
      <c r="B128" s="210" t="s">
        <v>823</v>
      </c>
      <c r="C128" s="36"/>
      <c r="D128" s="36">
        <v>0</v>
      </c>
      <c r="E128" s="36">
        <v>0.0432219</v>
      </c>
      <c r="F128" s="213"/>
      <c r="G128" s="213"/>
      <c r="H128" s="213"/>
      <c r="I128" s="213"/>
      <c r="J128" s="213"/>
      <c r="K128" s="213"/>
      <c r="L128" s="213">
        <v>0</v>
      </c>
      <c r="M128" s="213">
        <v>0.0432219</v>
      </c>
      <c r="N128" s="213">
        <f t="shared" si="38"/>
        <v>0.0432219</v>
      </c>
      <c r="O128" s="213">
        <f t="shared" si="39"/>
        <v>0.0432219</v>
      </c>
      <c r="P128" s="213">
        <f t="shared" si="40"/>
        <v>0.0432219</v>
      </c>
      <c r="Q128" s="213">
        <f t="shared" si="41"/>
        <v>0.0432219</v>
      </c>
      <c r="R128" s="213"/>
      <c r="S128" s="213">
        <f t="shared" si="42"/>
        <v>-0.0432219</v>
      </c>
      <c r="T128" s="213">
        <v>0</v>
      </c>
      <c r="U128" s="211"/>
      <c r="V128" s="211"/>
      <c r="W128" s="212" t="s">
        <v>599</v>
      </c>
    </row>
    <row r="129" spans="1:23" ht="31.5">
      <c r="A129" s="209"/>
      <c r="B129" s="210" t="s">
        <v>813</v>
      </c>
      <c r="C129" s="36">
        <v>0</v>
      </c>
      <c r="D129" s="36">
        <v>0</v>
      </c>
      <c r="E129" s="36">
        <v>0.33703297</v>
      </c>
      <c r="F129" s="213"/>
      <c r="G129" s="213"/>
      <c r="H129" s="213">
        <v>0</v>
      </c>
      <c r="I129" s="213">
        <v>0.24647597</v>
      </c>
      <c r="J129" s="213"/>
      <c r="K129" s="213"/>
      <c r="L129" s="213"/>
      <c r="M129" s="213">
        <v>0.090557</v>
      </c>
      <c r="N129" s="36">
        <f t="shared" si="38"/>
        <v>0.33703297</v>
      </c>
      <c r="O129" s="36">
        <f t="shared" si="39"/>
        <v>0.090557</v>
      </c>
      <c r="P129" s="36">
        <f t="shared" si="40"/>
        <v>0.33703297</v>
      </c>
      <c r="Q129" s="36">
        <f t="shared" si="41"/>
        <v>0.090557</v>
      </c>
      <c r="R129" s="213"/>
      <c r="S129" s="213">
        <f t="shared" si="42"/>
        <v>-0.33703297</v>
      </c>
      <c r="T129" s="213">
        <v>0</v>
      </c>
      <c r="U129" s="211"/>
      <c r="V129" s="211"/>
      <c r="W129" s="212" t="s">
        <v>599</v>
      </c>
    </row>
    <row r="130" spans="1:23" ht="31.5">
      <c r="A130" s="37" t="s">
        <v>517</v>
      </c>
      <c r="B130" s="210" t="s">
        <v>814</v>
      </c>
      <c r="C130" s="36">
        <v>0</v>
      </c>
      <c r="D130" s="36">
        <v>0</v>
      </c>
      <c r="E130" s="36">
        <v>0.00602709</v>
      </c>
      <c r="F130" s="213"/>
      <c r="G130" s="213"/>
      <c r="H130" s="213"/>
      <c r="I130" s="213"/>
      <c r="J130" s="213"/>
      <c r="K130" s="213"/>
      <c r="L130" s="213">
        <v>0</v>
      </c>
      <c r="M130" s="213">
        <v>0.00602709</v>
      </c>
      <c r="N130" s="36">
        <f t="shared" si="38"/>
        <v>0.00602709</v>
      </c>
      <c r="O130" s="36">
        <f t="shared" si="39"/>
        <v>0.00602709</v>
      </c>
      <c r="P130" s="36">
        <f t="shared" si="40"/>
        <v>0.00602709</v>
      </c>
      <c r="Q130" s="36">
        <f t="shared" si="41"/>
        <v>0.00602709</v>
      </c>
      <c r="R130" s="213"/>
      <c r="S130" s="213">
        <f t="shared" si="42"/>
        <v>-0.00602709</v>
      </c>
      <c r="T130" s="213">
        <v>0</v>
      </c>
      <c r="U130" s="211"/>
      <c r="V130" s="211"/>
      <c r="W130" s="212" t="s">
        <v>599</v>
      </c>
    </row>
    <row r="131" spans="1:23" ht="31.5">
      <c r="A131" s="37"/>
      <c r="B131" s="210" t="s">
        <v>815</v>
      </c>
      <c r="C131" s="36">
        <v>0</v>
      </c>
      <c r="D131" s="36">
        <v>0</v>
      </c>
      <c r="E131" s="36">
        <v>0.15445645</v>
      </c>
      <c r="F131" s="213"/>
      <c r="G131" s="213"/>
      <c r="H131" s="213"/>
      <c r="I131" s="213"/>
      <c r="J131" s="213"/>
      <c r="K131" s="213"/>
      <c r="L131" s="213">
        <v>0</v>
      </c>
      <c r="M131" s="213">
        <v>0.15445645</v>
      </c>
      <c r="N131" s="36">
        <f t="shared" si="38"/>
        <v>0.15445645</v>
      </c>
      <c r="O131" s="36">
        <f t="shared" si="39"/>
        <v>0.15445645</v>
      </c>
      <c r="P131" s="36">
        <f t="shared" si="40"/>
        <v>0.15445645</v>
      </c>
      <c r="Q131" s="36">
        <f t="shared" si="41"/>
        <v>0.15445645</v>
      </c>
      <c r="R131" s="213"/>
      <c r="S131" s="213">
        <f t="shared" si="42"/>
        <v>-0.15445645</v>
      </c>
      <c r="T131" s="213">
        <v>0</v>
      </c>
      <c r="U131" s="211"/>
      <c r="V131" s="211"/>
      <c r="W131" s="212" t="s">
        <v>599</v>
      </c>
    </row>
    <row r="132" spans="1:23" ht="31.5">
      <c r="A132" s="37"/>
      <c r="B132" s="210" t="s">
        <v>816</v>
      </c>
      <c r="C132" s="36">
        <v>0</v>
      </c>
      <c r="D132" s="36">
        <v>0</v>
      </c>
      <c r="E132" s="36">
        <v>0.15484363</v>
      </c>
      <c r="F132" s="213"/>
      <c r="G132" s="213"/>
      <c r="H132" s="213"/>
      <c r="I132" s="213"/>
      <c r="J132" s="213"/>
      <c r="K132" s="213"/>
      <c r="L132" s="213">
        <v>0</v>
      </c>
      <c r="M132" s="213">
        <v>0.15484363</v>
      </c>
      <c r="N132" s="36">
        <f t="shared" si="38"/>
        <v>0.15484363</v>
      </c>
      <c r="O132" s="36">
        <f t="shared" si="39"/>
        <v>0.15484363</v>
      </c>
      <c r="P132" s="36">
        <f t="shared" si="40"/>
        <v>0.15484363</v>
      </c>
      <c r="Q132" s="36">
        <f t="shared" si="41"/>
        <v>0.15484363</v>
      </c>
      <c r="R132" s="213"/>
      <c r="S132" s="213">
        <f t="shared" si="42"/>
        <v>-0.15484363</v>
      </c>
      <c r="T132" s="213">
        <v>0</v>
      </c>
      <c r="U132" s="211"/>
      <c r="V132" s="211"/>
      <c r="W132" s="212" t="s">
        <v>599</v>
      </c>
    </row>
    <row r="133" spans="1:23" ht="30.75" customHeight="1">
      <c r="A133" s="37"/>
      <c r="B133" s="3" t="s">
        <v>680</v>
      </c>
      <c r="C133" s="33">
        <f>C132+C131+C130+C129+C128+C127+C126+C125+C124+C123+C122+C121+C120+C119+C118</f>
        <v>3.387</v>
      </c>
      <c r="D133" s="33">
        <f aca="true" t="shared" si="44" ref="D133:Q133">D132+D131+D130+D129+D128+D127+D126+D125+D124+D123+D122+D121+D120+D119+D118</f>
        <v>3.387</v>
      </c>
      <c r="E133" s="33">
        <f t="shared" si="44"/>
        <v>2.2803358000000005</v>
      </c>
      <c r="F133" s="33">
        <f t="shared" si="44"/>
        <v>0</v>
      </c>
      <c r="G133" s="33">
        <f t="shared" si="44"/>
        <v>0</v>
      </c>
      <c r="H133" s="33">
        <f t="shared" si="44"/>
        <v>0.147</v>
      </c>
      <c r="I133" s="33">
        <f t="shared" si="44"/>
        <v>0.34372174</v>
      </c>
      <c r="J133" s="33">
        <f t="shared" si="44"/>
        <v>2.5839999999999996</v>
      </c>
      <c r="K133" s="33">
        <f t="shared" si="44"/>
        <v>1.12325721</v>
      </c>
      <c r="L133" s="33">
        <f t="shared" si="44"/>
        <v>0.656</v>
      </c>
      <c r="M133" s="33">
        <f t="shared" si="44"/>
        <v>0.8133568499999999</v>
      </c>
      <c r="N133" s="33">
        <f t="shared" si="44"/>
        <v>2.2803358000000005</v>
      </c>
      <c r="O133" s="33">
        <f t="shared" si="44"/>
        <v>0.8133568499999999</v>
      </c>
      <c r="P133" s="33">
        <f t="shared" si="44"/>
        <v>2.2803358000000005</v>
      </c>
      <c r="Q133" s="33">
        <f t="shared" si="44"/>
        <v>0.8133568499999999</v>
      </c>
      <c r="R133" s="213"/>
      <c r="S133" s="213"/>
      <c r="T133" s="213"/>
      <c r="U133" s="211"/>
      <c r="V133" s="211"/>
      <c r="W133" s="212"/>
    </row>
    <row r="134" spans="1:23" s="258" customFormat="1" ht="23.25" customHeight="1">
      <c r="A134" s="37" t="s">
        <v>517</v>
      </c>
      <c r="B134" s="13" t="s">
        <v>681</v>
      </c>
      <c r="C134" s="33"/>
      <c r="D134" s="33"/>
      <c r="E134" s="33"/>
      <c r="F134" s="33"/>
      <c r="G134" s="33"/>
      <c r="H134" s="33"/>
      <c r="I134" s="33"/>
      <c r="J134" s="33"/>
      <c r="K134" s="33"/>
      <c r="L134" s="33"/>
      <c r="M134" s="33"/>
      <c r="N134" s="36"/>
      <c r="O134" s="36"/>
      <c r="P134" s="36"/>
      <c r="Q134" s="36"/>
      <c r="R134" s="213"/>
      <c r="S134" s="213"/>
      <c r="T134" s="213"/>
      <c r="U134" s="211"/>
      <c r="V134" s="211"/>
      <c r="W134" s="212"/>
    </row>
    <row r="135" spans="1:23" s="258" customFormat="1" ht="31.5">
      <c r="A135" s="209" t="s">
        <v>517</v>
      </c>
      <c r="B135" s="210" t="s">
        <v>752</v>
      </c>
      <c r="C135" s="36">
        <v>0</v>
      </c>
      <c r="D135" s="36">
        <v>0</v>
      </c>
      <c r="E135" s="36">
        <v>0.07489704999999999</v>
      </c>
      <c r="F135" s="36"/>
      <c r="G135" s="36"/>
      <c r="H135" s="36"/>
      <c r="I135" s="36"/>
      <c r="J135" s="36"/>
      <c r="K135" s="36">
        <v>0.07489704999999999</v>
      </c>
      <c r="L135" s="36"/>
      <c r="M135" s="36"/>
      <c r="N135" s="36">
        <f>M135+K135+I135+G135</f>
        <v>0.07489704999999999</v>
      </c>
      <c r="O135" s="36">
        <f aca="true" t="shared" si="45" ref="O135:Q138">M135</f>
        <v>0</v>
      </c>
      <c r="P135" s="36">
        <f t="shared" si="45"/>
        <v>0.07489704999999999</v>
      </c>
      <c r="Q135" s="36">
        <f t="shared" si="45"/>
        <v>0</v>
      </c>
      <c r="R135" s="213"/>
      <c r="S135" s="213">
        <f>D135-E135</f>
        <v>-0.07489704999999999</v>
      </c>
      <c r="T135" s="213">
        <v>0</v>
      </c>
      <c r="U135" s="211"/>
      <c r="V135" s="211"/>
      <c r="W135" s="212" t="s">
        <v>599</v>
      </c>
    </row>
    <row r="136" spans="1:23" ht="31.5">
      <c r="A136" s="209" t="s">
        <v>517</v>
      </c>
      <c r="B136" s="210" t="s">
        <v>753</v>
      </c>
      <c r="C136" s="36">
        <v>0</v>
      </c>
      <c r="D136" s="36">
        <v>0</v>
      </c>
      <c r="E136" s="36">
        <v>0.07333142000000001</v>
      </c>
      <c r="F136" s="36"/>
      <c r="G136" s="36"/>
      <c r="H136" s="36"/>
      <c r="I136" s="36"/>
      <c r="J136" s="36"/>
      <c r="K136" s="36">
        <v>0.07333142000000001</v>
      </c>
      <c r="L136" s="36"/>
      <c r="M136" s="36"/>
      <c r="N136" s="36">
        <f>M136+K136+I136+G136</f>
        <v>0.07333142000000001</v>
      </c>
      <c r="O136" s="36">
        <f t="shared" si="45"/>
        <v>0</v>
      </c>
      <c r="P136" s="36">
        <f t="shared" si="45"/>
        <v>0.07333142000000001</v>
      </c>
      <c r="Q136" s="36">
        <f t="shared" si="45"/>
        <v>0</v>
      </c>
      <c r="R136" s="213"/>
      <c r="S136" s="213">
        <f>D136-E136</f>
        <v>-0.07333142000000001</v>
      </c>
      <c r="T136" s="213">
        <v>0</v>
      </c>
      <c r="U136" s="211"/>
      <c r="V136" s="211"/>
      <c r="W136" s="212" t="s">
        <v>599</v>
      </c>
    </row>
    <row r="137" spans="1:23" ht="31.5">
      <c r="A137" s="37" t="s">
        <v>517</v>
      </c>
      <c r="B137" s="210" t="s">
        <v>824</v>
      </c>
      <c r="C137" s="36">
        <v>0</v>
      </c>
      <c r="D137" s="36">
        <v>0</v>
      </c>
      <c r="E137" s="36">
        <v>0.16882691</v>
      </c>
      <c r="F137" s="36"/>
      <c r="G137" s="36"/>
      <c r="H137" s="36"/>
      <c r="I137" s="36"/>
      <c r="J137" s="36"/>
      <c r="K137" s="36">
        <v>0.13069132</v>
      </c>
      <c r="L137" s="36"/>
      <c r="M137" s="36">
        <v>0.03813559</v>
      </c>
      <c r="N137" s="36">
        <f>M137+K137+I137+G137</f>
        <v>0.16882691</v>
      </c>
      <c r="O137" s="36">
        <f t="shared" si="45"/>
        <v>0.03813559</v>
      </c>
      <c r="P137" s="36">
        <f t="shared" si="45"/>
        <v>0.16882691</v>
      </c>
      <c r="Q137" s="36">
        <f t="shared" si="45"/>
        <v>0.03813559</v>
      </c>
      <c r="R137" s="213"/>
      <c r="S137" s="213">
        <f>D137-E137</f>
        <v>-0.16882691</v>
      </c>
      <c r="T137" s="213">
        <v>0</v>
      </c>
      <c r="U137" s="211"/>
      <c r="V137" s="211"/>
      <c r="W137" s="212" t="s">
        <v>599</v>
      </c>
    </row>
    <row r="138" spans="1:23" ht="31.5">
      <c r="A138" s="37"/>
      <c r="B138" s="210" t="s">
        <v>825</v>
      </c>
      <c r="C138" s="36">
        <v>0</v>
      </c>
      <c r="D138" s="36">
        <v>0</v>
      </c>
      <c r="E138" s="36">
        <v>0.25373734000000003</v>
      </c>
      <c r="F138" s="36"/>
      <c r="G138" s="36"/>
      <c r="H138" s="36"/>
      <c r="I138" s="36"/>
      <c r="J138" s="36"/>
      <c r="K138" s="36">
        <v>0.25373734000000003</v>
      </c>
      <c r="L138" s="36"/>
      <c r="M138" s="36"/>
      <c r="N138" s="36">
        <f>M138+K138+I138+G138</f>
        <v>0.25373734000000003</v>
      </c>
      <c r="O138" s="36">
        <f t="shared" si="45"/>
        <v>0</v>
      </c>
      <c r="P138" s="36">
        <f t="shared" si="45"/>
        <v>0.25373734000000003</v>
      </c>
      <c r="Q138" s="36">
        <f t="shared" si="45"/>
        <v>0</v>
      </c>
      <c r="R138" s="213"/>
      <c r="S138" s="213">
        <f>D138-E138</f>
        <v>-0.25373734000000003</v>
      </c>
      <c r="T138" s="213">
        <v>0</v>
      </c>
      <c r="U138" s="211"/>
      <c r="V138" s="211"/>
      <c r="W138" s="212" t="s">
        <v>599</v>
      </c>
    </row>
    <row r="139" spans="1:23" s="221" customFormat="1" ht="21" customHeight="1">
      <c r="A139" s="37"/>
      <c r="B139" s="3" t="s">
        <v>754</v>
      </c>
      <c r="C139" s="33">
        <f>C138+C137+C136+C135</f>
        <v>0</v>
      </c>
      <c r="D139" s="33">
        <f aca="true" t="shared" si="46" ref="D139:Q139">D138+D137+D136+D135</f>
        <v>0</v>
      </c>
      <c r="E139" s="33">
        <f t="shared" si="46"/>
        <v>0.57079272</v>
      </c>
      <c r="F139" s="33">
        <f t="shared" si="46"/>
        <v>0</v>
      </c>
      <c r="G139" s="33">
        <f t="shared" si="46"/>
        <v>0</v>
      </c>
      <c r="H139" s="33">
        <f t="shared" si="46"/>
        <v>0</v>
      </c>
      <c r="I139" s="33">
        <f t="shared" si="46"/>
        <v>0</v>
      </c>
      <c r="J139" s="33">
        <f t="shared" si="46"/>
        <v>0</v>
      </c>
      <c r="K139" s="33">
        <f t="shared" si="46"/>
        <v>0.53265713</v>
      </c>
      <c r="L139" s="33">
        <f t="shared" si="46"/>
        <v>0</v>
      </c>
      <c r="M139" s="33">
        <f t="shared" si="46"/>
        <v>0.03813559</v>
      </c>
      <c r="N139" s="5">
        <f t="shared" si="46"/>
        <v>0.57079272</v>
      </c>
      <c r="O139" s="5">
        <f t="shared" si="46"/>
        <v>0.03813559</v>
      </c>
      <c r="P139" s="5">
        <f t="shared" si="46"/>
        <v>0.57079272</v>
      </c>
      <c r="Q139" s="5">
        <f t="shared" si="46"/>
        <v>0.03813559</v>
      </c>
      <c r="R139" s="5"/>
      <c r="S139" s="5"/>
      <c r="T139" s="5"/>
      <c r="U139" s="211"/>
      <c r="V139" s="211"/>
      <c r="W139" s="212"/>
    </row>
    <row r="140" spans="1:23" ht="15.75">
      <c r="A140" s="37" t="s">
        <v>517</v>
      </c>
      <c r="B140" s="13" t="s">
        <v>512</v>
      </c>
      <c r="C140" s="36"/>
      <c r="D140" s="36"/>
      <c r="E140" s="36"/>
      <c r="F140" s="213"/>
      <c r="G140" s="213"/>
      <c r="H140" s="213"/>
      <c r="I140" s="213"/>
      <c r="J140" s="213"/>
      <c r="K140" s="213"/>
      <c r="L140" s="213"/>
      <c r="M140" s="213"/>
      <c r="N140" s="213"/>
      <c r="O140" s="213"/>
      <c r="P140" s="213"/>
      <c r="Q140" s="213"/>
      <c r="R140" s="213"/>
      <c r="S140" s="213"/>
      <c r="T140" s="213"/>
      <c r="U140" s="3"/>
      <c r="V140" s="3"/>
      <c r="W140" s="208"/>
    </row>
    <row r="141" spans="1:23" ht="31.5">
      <c r="A141" s="209" t="s">
        <v>517</v>
      </c>
      <c r="B141" s="210" t="s">
        <v>826</v>
      </c>
      <c r="C141" s="36">
        <v>0.329</v>
      </c>
      <c r="D141" s="36">
        <v>0.329</v>
      </c>
      <c r="E141" s="36">
        <v>0</v>
      </c>
      <c r="F141" s="213"/>
      <c r="G141" s="213"/>
      <c r="H141" s="213"/>
      <c r="I141" s="213"/>
      <c r="J141" s="213"/>
      <c r="K141" s="213"/>
      <c r="L141" s="213">
        <v>0.329</v>
      </c>
      <c r="M141" s="213"/>
      <c r="N141" s="213">
        <f>M141+K141+I141+G141</f>
        <v>0</v>
      </c>
      <c r="O141" s="213">
        <f aca="true" t="shared" si="47" ref="O141:Q142">M141</f>
        <v>0</v>
      </c>
      <c r="P141" s="213">
        <f t="shared" si="47"/>
        <v>0</v>
      </c>
      <c r="Q141" s="213">
        <f t="shared" si="47"/>
        <v>0</v>
      </c>
      <c r="R141" s="213"/>
      <c r="S141" s="213">
        <f>D141-E141</f>
        <v>0.329</v>
      </c>
      <c r="T141" s="213">
        <f>S141/D141*100</f>
        <v>100</v>
      </c>
      <c r="U141" s="211"/>
      <c r="V141" s="211"/>
      <c r="W141" s="212" t="s">
        <v>607</v>
      </c>
    </row>
    <row r="142" spans="1:23" ht="31.5">
      <c r="A142" s="209" t="s">
        <v>517</v>
      </c>
      <c r="B142" s="210" t="s">
        <v>827</v>
      </c>
      <c r="C142" s="36">
        <v>0</v>
      </c>
      <c r="D142" s="36">
        <v>0</v>
      </c>
      <c r="E142" s="36">
        <v>0.33950615</v>
      </c>
      <c r="F142" s="213"/>
      <c r="G142" s="213"/>
      <c r="H142" s="213"/>
      <c r="I142" s="213"/>
      <c r="J142" s="213"/>
      <c r="K142" s="213">
        <v>0.33950615</v>
      </c>
      <c r="L142" s="213"/>
      <c r="M142" s="213"/>
      <c r="N142" s="36">
        <f>M142+K142+I142+G142</f>
        <v>0.33950615</v>
      </c>
      <c r="O142" s="36">
        <f t="shared" si="47"/>
        <v>0</v>
      </c>
      <c r="P142" s="36">
        <f t="shared" si="47"/>
        <v>0.33950615</v>
      </c>
      <c r="Q142" s="36">
        <f t="shared" si="47"/>
        <v>0</v>
      </c>
      <c r="R142" s="213"/>
      <c r="S142" s="213">
        <f>D142-E142</f>
        <v>-0.33950615</v>
      </c>
      <c r="T142" s="213">
        <v>0</v>
      </c>
      <c r="U142" s="211"/>
      <c r="V142" s="211"/>
      <c r="W142" s="212" t="s">
        <v>599</v>
      </c>
    </row>
    <row r="143" spans="1:23" s="221" customFormat="1" ht="15.75">
      <c r="A143" s="37" t="s">
        <v>517</v>
      </c>
      <c r="B143" s="3" t="s">
        <v>612</v>
      </c>
      <c r="C143" s="33">
        <f>C142+C141</f>
        <v>0.329</v>
      </c>
      <c r="D143" s="33">
        <f aca="true" t="shared" si="48" ref="D143:Q143">D142+D141</f>
        <v>0.329</v>
      </c>
      <c r="E143" s="33">
        <f t="shared" si="48"/>
        <v>0.33950615</v>
      </c>
      <c r="F143" s="33">
        <f t="shared" si="48"/>
        <v>0</v>
      </c>
      <c r="G143" s="33">
        <f t="shared" si="48"/>
        <v>0</v>
      </c>
      <c r="H143" s="33">
        <f t="shared" si="48"/>
        <v>0</v>
      </c>
      <c r="I143" s="33">
        <f t="shared" si="48"/>
        <v>0</v>
      </c>
      <c r="J143" s="33">
        <f t="shared" si="48"/>
        <v>0</v>
      </c>
      <c r="K143" s="33">
        <f t="shared" si="48"/>
        <v>0.33950615</v>
      </c>
      <c r="L143" s="33">
        <f t="shared" si="48"/>
        <v>0.329</v>
      </c>
      <c r="M143" s="33">
        <f t="shared" si="48"/>
        <v>0</v>
      </c>
      <c r="N143" s="5">
        <f t="shared" si="48"/>
        <v>0.33950615</v>
      </c>
      <c r="O143" s="5">
        <f t="shared" si="48"/>
        <v>0</v>
      </c>
      <c r="P143" s="5">
        <f t="shared" si="48"/>
        <v>0.33950615</v>
      </c>
      <c r="Q143" s="5">
        <f t="shared" si="48"/>
        <v>0</v>
      </c>
      <c r="R143" s="5"/>
      <c r="S143" s="5"/>
      <c r="T143" s="5"/>
      <c r="U143" s="211"/>
      <c r="V143" s="211"/>
      <c r="W143" s="212"/>
    </row>
    <row r="144" spans="1:23" ht="15.75">
      <c r="A144" s="46" t="s">
        <v>517</v>
      </c>
      <c r="B144" s="13" t="s">
        <v>520</v>
      </c>
      <c r="C144" s="36"/>
      <c r="D144" s="36"/>
      <c r="E144" s="36"/>
      <c r="F144" s="7"/>
      <c r="G144" s="7"/>
      <c r="H144" s="7"/>
      <c r="I144" s="7"/>
      <c r="J144" s="7"/>
      <c r="K144" s="7"/>
      <c r="L144" s="7"/>
      <c r="M144" s="7"/>
      <c r="N144" s="7"/>
      <c r="O144" s="7"/>
      <c r="P144" s="7"/>
      <c r="Q144" s="7"/>
      <c r="R144" s="7"/>
      <c r="S144" s="213"/>
      <c r="T144" s="213"/>
      <c r="U144" s="3"/>
      <c r="V144" s="3"/>
      <c r="W144" s="208"/>
    </row>
    <row r="145" spans="1:23" ht="31.5">
      <c r="A145" s="42" t="s">
        <v>517</v>
      </c>
      <c r="B145" s="210" t="s">
        <v>828</v>
      </c>
      <c r="C145" s="36">
        <v>0.884</v>
      </c>
      <c r="D145" s="36">
        <v>0.884</v>
      </c>
      <c r="E145" s="36">
        <v>0.73926844</v>
      </c>
      <c r="F145" s="213"/>
      <c r="G145" s="213"/>
      <c r="H145" s="213"/>
      <c r="I145" s="213"/>
      <c r="J145" s="213">
        <v>0.094</v>
      </c>
      <c r="K145" s="213">
        <v>0.04993177</v>
      </c>
      <c r="L145" s="213">
        <v>0.79</v>
      </c>
      <c r="M145" s="213">
        <v>0.68933667</v>
      </c>
      <c r="N145" s="36">
        <f>M145+K145+I145+G145</f>
        <v>0.73926844</v>
      </c>
      <c r="O145" s="36">
        <f>M145</f>
        <v>0.68933667</v>
      </c>
      <c r="P145" s="36">
        <f>N145</f>
        <v>0.73926844</v>
      </c>
      <c r="Q145" s="36">
        <f>O145</f>
        <v>0.68933667</v>
      </c>
      <c r="R145" s="213"/>
      <c r="S145" s="213">
        <f>D145-E145</f>
        <v>0.14473155999999998</v>
      </c>
      <c r="T145" s="213">
        <f>S145/D145*100</f>
        <v>16.37234841628959</v>
      </c>
      <c r="U145" s="211"/>
      <c r="V145" s="211"/>
      <c r="W145" s="212" t="s">
        <v>607</v>
      </c>
    </row>
    <row r="146" spans="1:23" ht="18.75">
      <c r="A146" s="209" t="s">
        <v>517</v>
      </c>
      <c r="B146" s="3" t="s">
        <v>683</v>
      </c>
      <c r="C146" s="33">
        <f>C145+C143+C139</f>
        <v>1.213</v>
      </c>
      <c r="D146" s="33">
        <f aca="true" t="shared" si="49" ref="D146:Q146">D145+D143+D139</f>
        <v>1.213</v>
      </c>
      <c r="E146" s="33">
        <f t="shared" si="49"/>
        <v>1.6495673100000001</v>
      </c>
      <c r="F146" s="33">
        <f t="shared" si="49"/>
        <v>0</v>
      </c>
      <c r="G146" s="33">
        <f t="shared" si="49"/>
        <v>0</v>
      </c>
      <c r="H146" s="33">
        <f t="shared" si="49"/>
        <v>0</v>
      </c>
      <c r="I146" s="33">
        <f t="shared" si="49"/>
        <v>0</v>
      </c>
      <c r="J146" s="33">
        <f t="shared" si="49"/>
        <v>0.094</v>
      </c>
      <c r="K146" s="33">
        <f t="shared" si="49"/>
        <v>0.92209505</v>
      </c>
      <c r="L146" s="33">
        <f t="shared" si="49"/>
        <v>1.119</v>
      </c>
      <c r="M146" s="33">
        <f t="shared" si="49"/>
        <v>0.72747226</v>
      </c>
      <c r="N146" s="44">
        <f t="shared" si="49"/>
        <v>1.6495673100000001</v>
      </c>
      <c r="O146" s="44">
        <f t="shared" si="49"/>
        <v>0.72747226</v>
      </c>
      <c r="P146" s="44">
        <f t="shared" si="49"/>
        <v>1.6495673100000001</v>
      </c>
      <c r="Q146" s="44">
        <f t="shared" si="49"/>
        <v>0.72747226</v>
      </c>
      <c r="R146" s="213"/>
      <c r="S146" s="213"/>
      <c r="T146" s="213"/>
      <c r="U146" s="211"/>
      <c r="V146" s="211"/>
      <c r="W146" s="212"/>
    </row>
    <row r="147" spans="1:23" ht="18.75">
      <c r="A147" s="260" t="s">
        <v>517</v>
      </c>
      <c r="B147" s="22" t="s">
        <v>684</v>
      </c>
      <c r="C147" s="44">
        <f>C133+C146</f>
        <v>4.6</v>
      </c>
      <c r="D147" s="44">
        <f aca="true" t="shared" si="50" ref="D147:Q147">D133+D146</f>
        <v>4.6</v>
      </c>
      <c r="E147" s="44">
        <f t="shared" si="50"/>
        <v>3.9299031100000006</v>
      </c>
      <c r="F147" s="44">
        <f t="shared" si="50"/>
        <v>0</v>
      </c>
      <c r="G147" s="44">
        <f t="shared" si="50"/>
        <v>0</v>
      </c>
      <c r="H147" s="44">
        <f t="shared" si="50"/>
        <v>0.147</v>
      </c>
      <c r="I147" s="44">
        <f t="shared" si="50"/>
        <v>0.34372174</v>
      </c>
      <c r="J147" s="44">
        <f t="shared" si="50"/>
        <v>2.6779999999999995</v>
      </c>
      <c r="K147" s="44">
        <f t="shared" si="50"/>
        <v>2.04535226</v>
      </c>
      <c r="L147" s="44">
        <f t="shared" si="50"/>
        <v>1.775</v>
      </c>
      <c r="M147" s="44">
        <f t="shared" si="50"/>
        <v>1.5408291099999998</v>
      </c>
      <c r="N147" s="5">
        <f t="shared" si="50"/>
        <v>3.9299031100000006</v>
      </c>
      <c r="O147" s="5">
        <f t="shared" si="50"/>
        <v>1.5408291099999998</v>
      </c>
      <c r="P147" s="5">
        <f t="shared" si="50"/>
        <v>3.9299031100000006</v>
      </c>
      <c r="Q147" s="5">
        <f t="shared" si="50"/>
        <v>1.5408291099999998</v>
      </c>
      <c r="R147" s="213"/>
      <c r="S147" s="213"/>
      <c r="T147" s="213"/>
      <c r="U147" s="211"/>
      <c r="V147" s="211"/>
      <c r="W147" s="212"/>
    </row>
    <row r="148" spans="1:23" ht="37.5">
      <c r="A148" s="39" t="s">
        <v>638</v>
      </c>
      <c r="B148" s="15" t="s">
        <v>639</v>
      </c>
      <c r="C148" s="36"/>
      <c r="D148" s="36"/>
      <c r="E148" s="36"/>
      <c r="F148" s="7"/>
      <c r="G148" s="7"/>
      <c r="H148" s="7"/>
      <c r="I148" s="7"/>
      <c r="J148" s="7"/>
      <c r="K148" s="7"/>
      <c r="L148" s="7"/>
      <c r="M148" s="7"/>
      <c r="N148" s="7"/>
      <c r="O148" s="7"/>
      <c r="P148" s="7"/>
      <c r="Q148" s="7"/>
      <c r="R148" s="7"/>
      <c r="S148" s="213"/>
      <c r="T148" s="213"/>
      <c r="U148" s="4"/>
      <c r="V148" s="4"/>
      <c r="W148" s="34"/>
    </row>
    <row r="149" spans="1:23" ht="15.75">
      <c r="A149" s="222" t="s">
        <v>638</v>
      </c>
      <c r="B149" s="13" t="s">
        <v>679</v>
      </c>
      <c r="C149" s="33"/>
      <c r="D149" s="33"/>
      <c r="E149" s="33"/>
      <c r="F149" s="213"/>
      <c r="G149" s="213"/>
      <c r="H149" s="213"/>
      <c r="I149" s="213"/>
      <c r="J149" s="213"/>
      <c r="K149" s="213"/>
      <c r="L149" s="213"/>
      <c r="M149" s="213"/>
      <c r="N149" s="213"/>
      <c r="O149" s="213"/>
      <c r="P149" s="213"/>
      <c r="Q149" s="213"/>
      <c r="R149" s="213"/>
      <c r="S149" s="213"/>
      <c r="T149" s="213"/>
      <c r="U149" s="211"/>
      <c r="V149" s="211"/>
      <c r="W149" s="212"/>
    </row>
    <row r="150" spans="1:23" ht="15.75">
      <c r="A150" s="222"/>
      <c r="B150" s="13" t="s">
        <v>521</v>
      </c>
      <c r="C150" s="33"/>
      <c r="D150" s="33"/>
      <c r="E150" s="33"/>
      <c r="F150" s="213"/>
      <c r="G150" s="213"/>
      <c r="H150" s="213"/>
      <c r="I150" s="213"/>
      <c r="J150" s="213"/>
      <c r="K150" s="213"/>
      <c r="L150" s="213"/>
      <c r="M150" s="213"/>
      <c r="N150" s="213"/>
      <c r="O150" s="213"/>
      <c r="P150" s="213"/>
      <c r="Q150" s="213"/>
      <c r="R150" s="213"/>
      <c r="S150" s="213"/>
      <c r="T150" s="213"/>
      <c r="U150" s="211"/>
      <c r="V150" s="211"/>
      <c r="W150" s="212"/>
    </row>
    <row r="151" spans="1:23" ht="63">
      <c r="A151" s="209" t="s">
        <v>638</v>
      </c>
      <c r="B151" s="210" t="s">
        <v>829</v>
      </c>
      <c r="C151" s="36">
        <v>0.53</v>
      </c>
      <c r="D151" s="36">
        <v>0.53</v>
      </c>
      <c r="E151" s="36">
        <f>G151+I151+K151+M151</f>
        <v>0.815728</v>
      </c>
      <c r="F151" s="213">
        <v>0.53</v>
      </c>
      <c r="G151" s="213">
        <v>0.716388</v>
      </c>
      <c r="H151" s="213"/>
      <c r="I151" s="213">
        <v>0.09934</v>
      </c>
      <c r="J151" s="213"/>
      <c r="K151" s="213"/>
      <c r="L151" s="213"/>
      <c r="M151" s="213"/>
      <c r="N151" s="213">
        <f aca="true" t="shared" si="51" ref="N151:N165">M151+K151+I151+G151</f>
        <v>0.815728</v>
      </c>
      <c r="O151" s="213">
        <f aca="true" t="shared" si="52" ref="O151:O165">M151</f>
        <v>0</v>
      </c>
      <c r="P151" s="213">
        <f aca="true" t="shared" si="53" ref="P151:P165">N151</f>
        <v>0.815728</v>
      </c>
      <c r="Q151" s="213">
        <f aca="true" t="shared" si="54" ref="Q151:Q165">O151</f>
        <v>0</v>
      </c>
      <c r="R151" s="213"/>
      <c r="S151" s="213">
        <f aca="true" t="shared" si="55" ref="S151:S165">D151-E151</f>
        <v>-0.285728</v>
      </c>
      <c r="T151" s="213">
        <f aca="true" t="shared" si="56" ref="T151:T164">S151/D151*100</f>
        <v>-53.91094339622641</v>
      </c>
      <c r="U151" s="211"/>
      <c r="V151" s="211"/>
      <c r="W151" s="212" t="s">
        <v>607</v>
      </c>
    </row>
    <row r="152" spans="1:23" ht="31.5">
      <c r="A152" s="209" t="s">
        <v>638</v>
      </c>
      <c r="B152" s="210" t="s">
        <v>830</v>
      </c>
      <c r="C152" s="36">
        <v>0.147</v>
      </c>
      <c r="D152" s="36">
        <v>0.147</v>
      </c>
      <c r="E152" s="36">
        <v>0</v>
      </c>
      <c r="F152" s="213"/>
      <c r="G152" s="213"/>
      <c r="H152" s="213"/>
      <c r="I152" s="213"/>
      <c r="J152" s="213"/>
      <c r="K152" s="213"/>
      <c r="L152" s="213">
        <v>0.147</v>
      </c>
      <c r="M152" s="213"/>
      <c r="N152" s="213">
        <f t="shared" si="51"/>
        <v>0</v>
      </c>
      <c r="O152" s="213">
        <f t="shared" si="52"/>
        <v>0</v>
      </c>
      <c r="P152" s="213">
        <f t="shared" si="53"/>
        <v>0</v>
      </c>
      <c r="Q152" s="213">
        <f t="shared" si="54"/>
        <v>0</v>
      </c>
      <c r="R152" s="213"/>
      <c r="S152" s="213">
        <f t="shared" si="55"/>
        <v>0.147</v>
      </c>
      <c r="T152" s="213">
        <f t="shared" si="56"/>
        <v>100</v>
      </c>
      <c r="U152" s="211"/>
      <c r="V152" s="211"/>
      <c r="W152" s="212" t="s">
        <v>604</v>
      </c>
    </row>
    <row r="153" spans="1:23" ht="31.5">
      <c r="A153" s="209" t="s">
        <v>638</v>
      </c>
      <c r="B153" s="210" t="s">
        <v>831</v>
      </c>
      <c r="C153" s="36">
        <v>0.432</v>
      </c>
      <c r="D153" s="36">
        <v>0.432</v>
      </c>
      <c r="E153" s="36">
        <v>0.503932</v>
      </c>
      <c r="F153" s="213"/>
      <c r="G153" s="213"/>
      <c r="H153" s="213">
        <v>0.432</v>
      </c>
      <c r="I153" s="213">
        <v>0.503932</v>
      </c>
      <c r="J153" s="213"/>
      <c r="K153" s="213"/>
      <c r="L153" s="213"/>
      <c r="M153" s="213"/>
      <c r="N153" s="213">
        <f t="shared" si="51"/>
        <v>0.503932</v>
      </c>
      <c r="O153" s="213">
        <f t="shared" si="52"/>
        <v>0</v>
      </c>
      <c r="P153" s="213">
        <f t="shared" si="53"/>
        <v>0.503932</v>
      </c>
      <c r="Q153" s="213">
        <f t="shared" si="54"/>
        <v>0</v>
      </c>
      <c r="R153" s="213"/>
      <c r="S153" s="213">
        <f t="shared" si="55"/>
        <v>-0.07193200000000005</v>
      </c>
      <c r="T153" s="213">
        <f t="shared" si="56"/>
        <v>-16.65092592592594</v>
      </c>
      <c r="U153" s="211"/>
      <c r="V153" s="211"/>
      <c r="W153" s="212" t="s">
        <v>607</v>
      </c>
    </row>
    <row r="154" spans="1:23" ht="47.25">
      <c r="A154" s="209" t="s">
        <v>638</v>
      </c>
      <c r="B154" s="210" t="s">
        <v>832</v>
      </c>
      <c r="C154" s="36">
        <v>0.667</v>
      </c>
      <c r="D154" s="36">
        <v>0.667</v>
      </c>
      <c r="E154" s="36">
        <v>0</v>
      </c>
      <c r="F154" s="213"/>
      <c r="G154" s="213"/>
      <c r="H154" s="213"/>
      <c r="I154" s="213"/>
      <c r="J154" s="213"/>
      <c r="K154" s="213"/>
      <c r="L154" s="213">
        <v>0.667</v>
      </c>
      <c r="M154" s="213"/>
      <c r="N154" s="213">
        <f t="shared" si="51"/>
        <v>0</v>
      </c>
      <c r="O154" s="213">
        <f t="shared" si="52"/>
        <v>0</v>
      </c>
      <c r="P154" s="213">
        <f t="shared" si="53"/>
        <v>0</v>
      </c>
      <c r="Q154" s="213">
        <f t="shared" si="54"/>
        <v>0</v>
      </c>
      <c r="R154" s="213"/>
      <c r="S154" s="213">
        <f t="shared" si="55"/>
        <v>0.667</v>
      </c>
      <c r="T154" s="213">
        <f t="shared" si="56"/>
        <v>100</v>
      </c>
      <c r="U154" s="211"/>
      <c r="V154" s="211"/>
      <c r="W154" s="212" t="s">
        <v>604</v>
      </c>
    </row>
    <row r="155" spans="1:23" ht="47.25">
      <c r="A155" s="209" t="s">
        <v>638</v>
      </c>
      <c r="B155" s="210" t="s">
        <v>833</v>
      </c>
      <c r="C155" s="36">
        <v>0.565</v>
      </c>
      <c r="D155" s="36">
        <v>0.565</v>
      </c>
      <c r="E155" s="36">
        <v>0.962836</v>
      </c>
      <c r="F155" s="213"/>
      <c r="G155" s="213"/>
      <c r="H155" s="213">
        <v>0.565</v>
      </c>
      <c r="I155" s="213">
        <v>0.962836</v>
      </c>
      <c r="J155" s="213"/>
      <c r="K155" s="213"/>
      <c r="L155" s="213"/>
      <c r="M155" s="213"/>
      <c r="N155" s="213">
        <f t="shared" si="51"/>
        <v>0.962836</v>
      </c>
      <c r="O155" s="213">
        <f t="shared" si="52"/>
        <v>0</v>
      </c>
      <c r="P155" s="213">
        <f t="shared" si="53"/>
        <v>0.962836</v>
      </c>
      <c r="Q155" s="213">
        <f t="shared" si="54"/>
        <v>0</v>
      </c>
      <c r="R155" s="213"/>
      <c r="S155" s="213">
        <f t="shared" si="55"/>
        <v>-0.3978360000000001</v>
      </c>
      <c r="T155" s="213">
        <f t="shared" si="56"/>
        <v>-70.41345132743365</v>
      </c>
      <c r="U155" s="211"/>
      <c r="V155" s="211"/>
      <c r="W155" s="212" t="s">
        <v>607</v>
      </c>
    </row>
    <row r="156" spans="1:23" ht="47.25">
      <c r="A156" s="209" t="s">
        <v>638</v>
      </c>
      <c r="B156" s="210" t="s">
        <v>834</v>
      </c>
      <c r="C156" s="36">
        <v>0.239</v>
      </c>
      <c r="D156" s="36">
        <v>0.239</v>
      </c>
      <c r="E156" s="36">
        <v>1.206671</v>
      </c>
      <c r="F156" s="213"/>
      <c r="G156" s="213"/>
      <c r="H156" s="213">
        <v>0.239</v>
      </c>
      <c r="I156" s="213">
        <v>1.206671</v>
      </c>
      <c r="J156" s="213"/>
      <c r="K156" s="213"/>
      <c r="L156" s="213"/>
      <c r="M156" s="213"/>
      <c r="N156" s="213">
        <f t="shared" si="51"/>
        <v>1.206671</v>
      </c>
      <c r="O156" s="213">
        <f t="shared" si="52"/>
        <v>0</v>
      </c>
      <c r="P156" s="213">
        <f t="shared" si="53"/>
        <v>1.206671</v>
      </c>
      <c r="Q156" s="213">
        <f t="shared" si="54"/>
        <v>0</v>
      </c>
      <c r="R156" s="213"/>
      <c r="S156" s="213">
        <f t="shared" si="55"/>
        <v>-0.9676710000000001</v>
      </c>
      <c r="T156" s="213">
        <f t="shared" si="56"/>
        <v>-404.88326359832644</v>
      </c>
      <c r="U156" s="211"/>
      <c r="V156" s="211"/>
      <c r="W156" s="212" t="s">
        <v>607</v>
      </c>
    </row>
    <row r="157" spans="1:23" ht="31.5">
      <c r="A157" s="209" t="s">
        <v>638</v>
      </c>
      <c r="B157" s="210" t="s">
        <v>835</v>
      </c>
      <c r="C157" s="36">
        <v>1.545</v>
      </c>
      <c r="D157" s="36">
        <v>1.545</v>
      </c>
      <c r="E157" s="36">
        <v>1.15363971</v>
      </c>
      <c r="F157" s="213"/>
      <c r="G157" s="213"/>
      <c r="H157" s="213"/>
      <c r="I157" s="213"/>
      <c r="J157" s="213">
        <v>1.545</v>
      </c>
      <c r="K157" s="213">
        <v>1.15363971</v>
      </c>
      <c r="L157" s="213"/>
      <c r="M157" s="213"/>
      <c r="N157" s="213">
        <f t="shared" si="51"/>
        <v>1.15363971</v>
      </c>
      <c r="O157" s="213">
        <f t="shared" si="52"/>
        <v>0</v>
      </c>
      <c r="P157" s="213">
        <f t="shared" si="53"/>
        <v>1.15363971</v>
      </c>
      <c r="Q157" s="213">
        <f t="shared" si="54"/>
        <v>0</v>
      </c>
      <c r="R157" s="213"/>
      <c r="S157" s="213">
        <f t="shared" si="55"/>
        <v>0.39136028999999994</v>
      </c>
      <c r="T157" s="213">
        <f t="shared" si="56"/>
        <v>25.330763106796113</v>
      </c>
      <c r="U157" s="211"/>
      <c r="V157" s="211"/>
      <c r="W157" s="212" t="s">
        <v>607</v>
      </c>
    </row>
    <row r="158" spans="1:23" ht="31.5">
      <c r="A158" s="209" t="s">
        <v>638</v>
      </c>
      <c r="B158" s="210" t="s">
        <v>836</v>
      </c>
      <c r="C158" s="36">
        <v>1.1</v>
      </c>
      <c r="D158" s="36">
        <v>1.1</v>
      </c>
      <c r="E158" s="36">
        <f>G158+I158+K158+M158</f>
        <v>1.48287371</v>
      </c>
      <c r="F158" s="213">
        <v>1.1</v>
      </c>
      <c r="G158" s="213">
        <v>1.35644771</v>
      </c>
      <c r="H158" s="213"/>
      <c r="I158" s="225">
        <v>0.126426</v>
      </c>
      <c r="J158" s="213"/>
      <c r="K158" s="213"/>
      <c r="L158" s="213"/>
      <c r="M158" s="213"/>
      <c r="N158" s="213">
        <f t="shared" si="51"/>
        <v>1.48287371</v>
      </c>
      <c r="O158" s="213">
        <f t="shared" si="52"/>
        <v>0</v>
      </c>
      <c r="P158" s="213">
        <f t="shared" si="53"/>
        <v>1.48287371</v>
      </c>
      <c r="Q158" s="213">
        <f t="shared" si="54"/>
        <v>0</v>
      </c>
      <c r="R158" s="213"/>
      <c r="S158" s="213">
        <f t="shared" si="55"/>
        <v>-0.3828737099999999</v>
      </c>
      <c r="T158" s="213">
        <f t="shared" si="56"/>
        <v>-34.8067009090909</v>
      </c>
      <c r="U158" s="211"/>
      <c r="V158" s="211"/>
      <c r="W158" s="212" t="s">
        <v>607</v>
      </c>
    </row>
    <row r="159" spans="1:23" ht="31.5">
      <c r="A159" s="209" t="s">
        <v>638</v>
      </c>
      <c r="B159" s="210" t="s">
        <v>837</v>
      </c>
      <c r="C159" s="36">
        <v>0.565</v>
      </c>
      <c r="D159" s="36">
        <v>0.565</v>
      </c>
      <c r="E159" s="36">
        <v>0</v>
      </c>
      <c r="F159" s="213"/>
      <c r="G159" s="213"/>
      <c r="H159" s="213"/>
      <c r="I159" s="213"/>
      <c r="J159" s="213"/>
      <c r="K159" s="213"/>
      <c r="L159" s="213">
        <v>0.565</v>
      </c>
      <c r="M159" s="213"/>
      <c r="N159" s="213">
        <f t="shared" si="51"/>
        <v>0</v>
      </c>
      <c r="O159" s="213">
        <f t="shared" si="52"/>
        <v>0</v>
      </c>
      <c r="P159" s="213">
        <f t="shared" si="53"/>
        <v>0</v>
      </c>
      <c r="Q159" s="213">
        <f t="shared" si="54"/>
        <v>0</v>
      </c>
      <c r="R159" s="213"/>
      <c r="S159" s="213">
        <f t="shared" si="55"/>
        <v>0.565</v>
      </c>
      <c r="T159" s="213">
        <f t="shared" si="56"/>
        <v>100</v>
      </c>
      <c r="U159" s="211"/>
      <c r="V159" s="211"/>
      <c r="W159" s="212" t="s">
        <v>604</v>
      </c>
    </row>
    <row r="160" spans="1:23" ht="31.5">
      <c r="A160" s="209" t="s">
        <v>638</v>
      </c>
      <c r="B160" s="210" t="s">
        <v>838</v>
      </c>
      <c r="C160" s="36">
        <v>0.225</v>
      </c>
      <c r="D160" s="36">
        <v>0.225</v>
      </c>
      <c r="E160" s="36">
        <v>0</v>
      </c>
      <c r="F160" s="213"/>
      <c r="G160" s="213"/>
      <c r="H160" s="213"/>
      <c r="I160" s="213"/>
      <c r="J160" s="213"/>
      <c r="K160" s="213"/>
      <c r="L160" s="213">
        <v>0.225</v>
      </c>
      <c r="M160" s="213"/>
      <c r="N160" s="213">
        <f t="shared" si="51"/>
        <v>0</v>
      </c>
      <c r="O160" s="213">
        <f t="shared" si="52"/>
        <v>0</v>
      </c>
      <c r="P160" s="213">
        <f t="shared" si="53"/>
        <v>0</v>
      </c>
      <c r="Q160" s="213">
        <f t="shared" si="54"/>
        <v>0</v>
      </c>
      <c r="R160" s="213"/>
      <c r="S160" s="213">
        <f t="shared" si="55"/>
        <v>0.225</v>
      </c>
      <c r="T160" s="213">
        <f t="shared" si="56"/>
        <v>100</v>
      </c>
      <c r="U160" s="211"/>
      <c r="V160" s="211"/>
      <c r="W160" s="212" t="s">
        <v>604</v>
      </c>
    </row>
    <row r="161" spans="1:23" ht="31.5">
      <c r="A161" s="209" t="s">
        <v>638</v>
      </c>
      <c r="B161" s="210" t="s">
        <v>839</v>
      </c>
      <c r="C161" s="36">
        <v>0.308</v>
      </c>
      <c r="D161" s="36">
        <v>0.308</v>
      </c>
      <c r="E161" s="36">
        <v>0.6833606</v>
      </c>
      <c r="F161" s="213"/>
      <c r="G161" s="213"/>
      <c r="H161" s="213"/>
      <c r="I161" s="213"/>
      <c r="J161" s="213">
        <v>0.308</v>
      </c>
      <c r="K161" s="213">
        <v>0.6833606</v>
      </c>
      <c r="L161" s="213"/>
      <c r="M161" s="213"/>
      <c r="N161" s="213">
        <f t="shared" si="51"/>
        <v>0.6833606</v>
      </c>
      <c r="O161" s="213">
        <f t="shared" si="52"/>
        <v>0</v>
      </c>
      <c r="P161" s="213">
        <f t="shared" si="53"/>
        <v>0.6833606</v>
      </c>
      <c r="Q161" s="213">
        <f t="shared" si="54"/>
        <v>0</v>
      </c>
      <c r="R161" s="213"/>
      <c r="S161" s="213">
        <f t="shared" si="55"/>
        <v>-0.3753606</v>
      </c>
      <c r="T161" s="213">
        <f t="shared" si="56"/>
        <v>-121.87032467532468</v>
      </c>
      <c r="U161" s="211"/>
      <c r="V161" s="211"/>
      <c r="W161" s="212" t="s">
        <v>607</v>
      </c>
    </row>
    <row r="162" spans="1:23" ht="31.5">
      <c r="A162" s="209" t="s">
        <v>638</v>
      </c>
      <c r="B162" s="210" t="s">
        <v>840</v>
      </c>
      <c r="C162" s="36">
        <v>0.162</v>
      </c>
      <c r="D162" s="36">
        <v>0.162</v>
      </c>
      <c r="E162" s="36">
        <v>0</v>
      </c>
      <c r="F162" s="213"/>
      <c r="G162" s="213"/>
      <c r="H162" s="213"/>
      <c r="I162" s="213"/>
      <c r="J162" s="213"/>
      <c r="K162" s="213"/>
      <c r="L162" s="213">
        <v>0.162</v>
      </c>
      <c r="M162" s="213"/>
      <c r="N162" s="213">
        <f t="shared" si="51"/>
        <v>0</v>
      </c>
      <c r="O162" s="213">
        <f t="shared" si="52"/>
        <v>0</v>
      </c>
      <c r="P162" s="213">
        <f t="shared" si="53"/>
        <v>0</v>
      </c>
      <c r="Q162" s="213">
        <f t="shared" si="54"/>
        <v>0</v>
      </c>
      <c r="R162" s="213"/>
      <c r="S162" s="213">
        <f t="shared" si="55"/>
        <v>0.162</v>
      </c>
      <c r="T162" s="213">
        <f t="shared" si="56"/>
        <v>100</v>
      </c>
      <c r="U162" s="211"/>
      <c r="V162" s="211"/>
      <c r="W162" s="212" t="s">
        <v>604</v>
      </c>
    </row>
    <row r="163" spans="1:23" ht="31.5">
      <c r="A163" s="209" t="s">
        <v>638</v>
      </c>
      <c r="B163" s="210" t="s">
        <v>841</v>
      </c>
      <c r="C163" s="36">
        <v>0.147</v>
      </c>
      <c r="D163" s="36">
        <v>0.147</v>
      </c>
      <c r="E163" s="36">
        <v>0.54082848</v>
      </c>
      <c r="F163" s="213"/>
      <c r="G163" s="213"/>
      <c r="H163" s="213"/>
      <c r="I163" s="213"/>
      <c r="J163" s="213">
        <v>0.147</v>
      </c>
      <c r="K163" s="213">
        <v>0.54082848</v>
      </c>
      <c r="L163" s="213"/>
      <c r="M163" s="213"/>
      <c r="N163" s="213">
        <f t="shared" si="51"/>
        <v>0.54082848</v>
      </c>
      <c r="O163" s="213">
        <f t="shared" si="52"/>
        <v>0</v>
      </c>
      <c r="P163" s="213">
        <f t="shared" si="53"/>
        <v>0.54082848</v>
      </c>
      <c r="Q163" s="213">
        <f t="shared" si="54"/>
        <v>0</v>
      </c>
      <c r="R163" s="213"/>
      <c r="S163" s="213">
        <f t="shared" si="55"/>
        <v>-0.3938284799999999</v>
      </c>
      <c r="T163" s="213">
        <f t="shared" si="56"/>
        <v>-267.9105306122449</v>
      </c>
      <c r="U163" s="211"/>
      <c r="V163" s="211"/>
      <c r="W163" s="212" t="s">
        <v>607</v>
      </c>
    </row>
    <row r="164" spans="1:23" ht="31.5">
      <c r="A164" s="209" t="s">
        <v>638</v>
      </c>
      <c r="B164" s="210" t="s">
        <v>842</v>
      </c>
      <c r="C164" s="36">
        <v>0.154</v>
      </c>
      <c r="D164" s="36">
        <v>0.154</v>
      </c>
      <c r="E164" s="36">
        <v>0</v>
      </c>
      <c r="F164" s="213"/>
      <c r="G164" s="213"/>
      <c r="H164" s="213"/>
      <c r="I164" s="213"/>
      <c r="J164" s="213"/>
      <c r="K164" s="213"/>
      <c r="L164" s="213">
        <v>0.154</v>
      </c>
      <c r="M164" s="213"/>
      <c r="N164" s="213">
        <f t="shared" si="51"/>
        <v>0</v>
      </c>
      <c r="O164" s="213">
        <f t="shared" si="52"/>
        <v>0</v>
      </c>
      <c r="P164" s="213">
        <f t="shared" si="53"/>
        <v>0</v>
      </c>
      <c r="Q164" s="213">
        <f t="shared" si="54"/>
        <v>0</v>
      </c>
      <c r="R164" s="213"/>
      <c r="S164" s="213">
        <f t="shared" si="55"/>
        <v>0.154</v>
      </c>
      <c r="T164" s="213">
        <f t="shared" si="56"/>
        <v>100</v>
      </c>
      <c r="U164" s="211"/>
      <c r="V164" s="211"/>
      <c r="W164" s="212" t="s">
        <v>604</v>
      </c>
    </row>
    <row r="165" spans="1:23" ht="31.5">
      <c r="A165" s="209" t="s">
        <v>638</v>
      </c>
      <c r="B165" s="210" t="s">
        <v>843</v>
      </c>
      <c r="C165" s="36">
        <v>0</v>
      </c>
      <c r="D165" s="36">
        <v>0</v>
      </c>
      <c r="E165" s="36">
        <v>0.030851</v>
      </c>
      <c r="F165" s="213"/>
      <c r="G165" s="213"/>
      <c r="H165" s="213">
        <v>0</v>
      </c>
      <c r="I165" s="213">
        <v>0.030851</v>
      </c>
      <c r="J165" s="213"/>
      <c r="K165" s="213"/>
      <c r="L165" s="213"/>
      <c r="M165" s="213"/>
      <c r="N165" s="36">
        <f t="shared" si="51"/>
        <v>0.030851</v>
      </c>
      <c r="O165" s="36">
        <f t="shared" si="52"/>
        <v>0</v>
      </c>
      <c r="P165" s="36">
        <f t="shared" si="53"/>
        <v>0.030851</v>
      </c>
      <c r="Q165" s="36">
        <f t="shared" si="54"/>
        <v>0</v>
      </c>
      <c r="R165" s="213"/>
      <c r="S165" s="213">
        <f t="shared" si="55"/>
        <v>-0.030851</v>
      </c>
      <c r="T165" s="213">
        <v>0</v>
      </c>
      <c r="U165" s="211"/>
      <c r="V165" s="211"/>
      <c r="W165" s="212" t="s">
        <v>599</v>
      </c>
    </row>
    <row r="166" spans="1:23" ht="15.75">
      <c r="A166" s="37" t="s">
        <v>638</v>
      </c>
      <c r="B166" s="3" t="s">
        <v>680</v>
      </c>
      <c r="C166" s="33">
        <f>C165+C164+C163+C162+C161+C160+C159+C158+C157+C156+C155+C154+C153+C152+C151</f>
        <v>6.7860000000000005</v>
      </c>
      <c r="D166" s="33">
        <f aca="true" t="shared" si="57" ref="D166:Q166">D165+D164+D163+D162+D161+D160+D159+D158+D157+D156+D155+D154+D153+D152+D151</f>
        <v>6.7860000000000005</v>
      </c>
      <c r="E166" s="33">
        <f t="shared" si="57"/>
        <v>7.3807205</v>
      </c>
      <c r="F166" s="33">
        <f t="shared" si="57"/>
        <v>1.6300000000000001</v>
      </c>
      <c r="G166" s="33">
        <f t="shared" si="57"/>
        <v>2.07283571</v>
      </c>
      <c r="H166" s="33">
        <f t="shared" si="57"/>
        <v>1.236</v>
      </c>
      <c r="I166" s="33">
        <f t="shared" si="57"/>
        <v>2.930056</v>
      </c>
      <c r="J166" s="33">
        <f t="shared" si="57"/>
        <v>2</v>
      </c>
      <c r="K166" s="33">
        <f t="shared" si="57"/>
        <v>2.3778287899999997</v>
      </c>
      <c r="L166" s="33">
        <f t="shared" si="57"/>
        <v>1.92</v>
      </c>
      <c r="M166" s="33">
        <f t="shared" si="57"/>
        <v>0</v>
      </c>
      <c r="N166" s="5">
        <f t="shared" si="57"/>
        <v>7.3807205</v>
      </c>
      <c r="O166" s="5">
        <f t="shared" si="57"/>
        <v>0</v>
      </c>
      <c r="P166" s="5">
        <f t="shared" si="57"/>
        <v>7.3807205</v>
      </c>
      <c r="Q166" s="5">
        <f t="shared" si="57"/>
        <v>0</v>
      </c>
      <c r="R166" s="5"/>
      <c r="S166" s="213"/>
      <c r="T166" s="213"/>
      <c r="U166" s="211"/>
      <c r="V166" s="211"/>
      <c r="W166" s="212"/>
    </row>
    <row r="167" spans="1:23" ht="15.75">
      <c r="A167" s="222" t="s">
        <v>638</v>
      </c>
      <c r="B167" s="13" t="s">
        <v>516</v>
      </c>
      <c r="C167" s="36"/>
      <c r="D167" s="36"/>
      <c r="E167" s="36"/>
      <c r="F167" s="213"/>
      <c r="G167" s="213"/>
      <c r="H167" s="213"/>
      <c r="I167" s="213"/>
      <c r="J167" s="213"/>
      <c r="K167" s="213"/>
      <c r="L167" s="213"/>
      <c r="M167" s="213"/>
      <c r="N167" s="213"/>
      <c r="O167" s="213"/>
      <c r="P167" s="213"/>
      <c r="Q167" s="213"/>
      <c r="R167" s="213"/>
      <c r="S167" s="213"/>
      <c r="T167" s="213"/>
      <c r="U167" s="211"/>
      <c r="V167" s="211"/>
      <c r="W167" s="212"/>
    </row>
    <row r="168" spans="1:23" ht="15.75">
      <c r="A168" s="222" t="s">
        <v>638</v>
      </c>
      <c r="B168" s="3" t="s">
        <v>521</v>
      </c>
      <c r="C168" s="36"/>
      <c r="D168" s="36"/>
      <c r="E168" s="36"/>
      <c r="F168" s="213"/>
      <c r="G168" s="213"/>
      <c r="H168" s="213"/>
      <c r="I168" s="213"/>
      <c r="J168" s="213"/>
      <c r="K168" s="213"/>
      <c r="L168" s="213"/>
      <c r="M168" s="213"/>
      <c r="N168" s="213"/>
      <c r="O168" s="213"/>
      <c r="P168" s="213"/>
      <c r="Q168" s="213"/>
      <c r="R168" s="213"/>
      <c r="S168" s="213"/>
      <c r="T168" s="213"/>
      <c r="U168" s="211"/>
      <c r="V168" s="211"/>
      <c r="W168" s="212"/>
    </row>
    <row r="169" spans="1:23" ht="31.5">
      <c r="A169" s="209" t="s">
        <v>638</v>
      </c>
      <c r="B169" s="210" t="s">
        <v>844</v>
      </c>
      <c r="C169" s="36">
        <v>0.84</v>
      </c>
      <c r="D169" s="36">
        <v>0.84</v>
      </c>
      <c r="E169" s="36">
        <v>0.7658159999999999</v>
      </c>
      <c r="F169" s="213"/>
      <c r="G169" s="213"/>
      <c r="H169" s="213">
        <v>0.84</v>
      </c>
      <c r="I169" s="213">
        <v>0.7658159999999999</v>
      </c>
      <c r="J169" s="213"/>
      <c r="K169" s="213"/>
      <c r="L169" s="213"/>
      <c r="M169" s="213"/>
      <c r="N169" s="213">
        <f>M169+K169+I169+G169</f>
        <v>0.7658159999999999</v>
      </c>
      <c r="O169" s="213">
        <f aca="true" t="shared" si="58" ref="O169:Q170">M169</f>
        <v>0</v>
      </c>
      <c r="P169" s="213">
        <f t="shared" si="58"/>
        <v>0.7658159999999999</v>
      </c>
      <c r="Q169" s="213">
        <f t="shared" si="58"/>
        <v>0</v>
      </c>
      <c r="R169" s="213"/>
      <c r="S169" s="213">
        <f>D169-E169</f>
        <v>0.07418400000000003</v>
      </c>
      <c r="T169" s="213">
        <f>S169/D169*100</f>
        <v>8.831428571428575</v>
      </c>
      <c r="U169" s="211"/>
      <c r="V169" s="211"/>
      <c r="W169" s="212" t="s">
        <v>607</v>
      </c>
    </row>
    <row r="170" spans="1:23" ht="31.5">
      <c r="A170" s="209" t="s">
        <v>638</v>
      </c>
      <c r="B170" s="210" t="s">
        <v>845</v>
      </c>
      <c r="C170" s="36">
        <v>0.7010000000000001</v>
      </c>
      <c r="D170" s="36">
        <v>0.7010000000000001</v>
      </c>
      <c r="E170" s="36">
        <v>0.833578</v>
      </c>
      <c r="F170" s="213"/>
      <c r="G170" s="213"/>
      <c r="H170" s="213">
        <v>0.7010000000000001</v>
      </c>
      <c r="I170" s="213">
        <v>0.833578</v>
      </c>
      <c r="J170" s="213"/>
      <c r="K170" s="213"/>
      <c r="L170" s="213"/>
      <c r="M170" s="213"/>
      <c r="N170" s="36">
        <f>M170+K170+I170+G170</f>
        <v>0.833578</v>
      </c>
      <c r="O170" s="36">
        <f t="shared" si="58"/>
        <v>0</v>
      </c>
      <c r="P170" s="36">
        <f t="shared" si="58"/>
        <v>0.833578</v>
      </c>
      <c r="Q170" s="36">
        <f t="shared" si="58"/>
        <v>0</v>
      </c>
      <c r="R170" s="213"/>
      <c r="S170" s="213">
        <f>D170-E170</f>
        <v>-0.13257799999999997</v>
      </c>
      <c r="T170" s="213">
        <f>S170/D170*100</f>
        <v>-18.91269614835948</v>
      </c>
      <c r="U170" s="211"/>
      <c r="V170" s="211"/>
      <c r="W170" s="34" t="s">
        <v>205</v>
      </c>
    </row>
    <row r="171" spans="1:23" s="221" customFormat="1" ht="15.75">
      <c r="A171" s="37" t="s">
        <v>638</v>
      </c>
      <c r="B171" s="13" t="s">
        <v>609</v>
      </c>
      <c r="C171" s="33">
        <f>C170+C169</f>
        <v>1.541</v>
      </c>
      <c r="D171" s="33">
        <f aca="true" t="shared" si="59" ref="D171:Q171">D170+D169</f>
        <v>1.541</v>
      </c>
      <c r="E171" s="33">
        <f t="shared" si="59"/>
        <v>1.599394</v>
      </c>
      <c r="F171" s="33">
        <f t="shared" si="59"/>
        <v>0</v>
      </c>
      <c r="G171" s="33">
        <f t="shared" si="59"/>
        <v>0</v>
      </c>
      <c r="H171" s="33">
        <f t="shared" si="59"/>
        <v>1.541</v>
      </c>
      <c r="I171" s="33">
        <f t="shared" si="59"/>
        <v>1.599394</v>
      </c>
      <c r="J171" s="33">
        <f t="shared" si="59"/>
        <v>0</v>
      </c>
      <c r="K171" s="33">
        <f t="shared" si="59"/>
        <v>0</v>
      </c>
      <c r="L171" s="33">
        <f t="shared" si="59"/>
        <v>0</v>
      </c>
      <c r="M171" s="33">
        <f t="shared" si="59"/>
        <v>0</v>
      </c>
      <c r="N171" s="5">
        <f t="shared" si="59"/>
        <v>1.599394</v>
      </c>
      <c r="O171" s="5">
        <f t="shared" si="59"/>
        <v>0</v>
      </c>
      <c r="P171" s="5">
        <f t="shared" si="59"/>
        <v>1.599394</v>
      </c>
      <c r="Q171" s="5">
        <f t="shared" si="59"/>
        <v>0</v>
      </c>
      <c r="R171" s="5"/>
      <c r="S171" s="5"/>
      <c r="T171" s="5"/>
      <c r="U171" s="3"/>
      <c r="V171" s="3"/>
      <c r="W171" s="208"/>
    </row>
    <row r="172" spans="1:23" ht="15.75">
      <c r="A172" s="222" t="s">
        <v>638</v>
      </c>
      <c r="B172" s="13" t="s">
        <v>511</v>
      </c>
      <c r="C172" s="36"/>
      <c r="D172" s="36"/>
      <c r="E172" s="36"/>
      <c r="F172" s="213"/>
      <c r="G172" s="213"/>
      <c r="H172" s="213"/>
      <c r="I172" s="213"/>
      <c r="J172" s="213"/>
      <c r="K172" s="213"/>
      <c r="L172" s="213"/>
      <c r="M172" s="213"/>
      <c r="N172" s="213"/>
      <c r="O172" s="213"/>
      <c r="P172" s="213"/>
      <c r="Q172" s="213"/>
      <c r="R172" s="213"/>
      <c r="S172" s="213"/>
      <c r="T172" s="213"/>
      <c r="U172" s="211"/>
      <c r="V172" s="211"/>
      <c r="W172" s="212"/>
    </row>
    <row r="173" spans="1:23" ht="15.75">
      <c r="A173" s="222" t="s">
        <v>638</v>
      </c>
      <c r="B173" s="3" t="s">
        <v>521</v>
      </c>
      <c r="C173" s="36"/>
      <c r="D173" s="36"/>
      <c r="E173" s="36"/>
      <c r="F173" s="213"/>
      <c r="G173" s="213"/>
      <c r="H173" s="213"/>
      <c r="I173" s="213"/>
      <c r="J173" s="213"/>
      <c r="K173" s="213"/>
      <c r="L173" s="213"/>
      <c r="M173" s="213"/>
      <c r="N173" s="213"/>
      <c r="O173" s="213"/>
      <c r="P173" s="213"/>
      <c r="Q173" s="213"/>
      <c r="R173" s="213"/>
      <c r="S173" s="213"/>
      <c r="T173" s="213"/>
      <c r="U173" s="211"/>
      <c r="V173" s="211"/>
      <c r="W173" s="212"/>
    </row>
    <row r="174" spans="1:23" ht="31.5">
      <c r="A174" s="209" t="s">
        <v>638</v>
      </c>
      <c r="B174" s="210" t="s">
        <v>846</v>
      </c>
      <c r="C174" s="36">
        <v>1.019</v>
      </c>
      <c r="D174" s="36">
        <v>1.019</v>
      </c>
      <c r="E174" s="36">
        <v>0.86477789</v>
      </c>
      <c r="F174" s="213"/>
      <c r="G174" s="213"/>
      <c r="H174" s="213">
        <v>1.019</v>
      </c>
      <c r="I174" s="213">
        <v>0.506791</v>
      </c>
      <c r="J174" s="213"/>
      <c r="K174" s="213">
        <v>0.35798689</v>
      </c>
      <c r="L174" s="213"/>
      <c r="M174" s="213"/>
      <c r="N174" s="213">
        <f>M174+K174+I174+G174</f>
        <v>0.86477789</v>
      </c>
      <c r="O174" s="213">
        <f>M174</f>
        <v>0</v>
      </c>
      <c r="P174" s="213">
        <f>N174</f>
        <v>0.86477789</v>
      </c>
      <c r="Q174" s="213">
        <f>O174</f>
        <v>0</v>
      </c>
      <c r="R174" s="213"/>
      <c r="S174" s="213">
        <f>D174-E174</f>
        <v>0.15422210999999986</v>
      </c>
      <c r="T174" s="213">
        <f>S174/D174*100</f>
        <v>15.1346526005888</v>
      </c>
      <c r="U174" s="211"/>
      <c r="V174" s="211"/>
      <c r="W174" s="212" t="s">
        <v>598</v>
      </c>
    </row>
    <row r="175" spans="1:23" ht="15.75">
      <c r="A175" s="222" t="s">
        <v>638</v>
      </c>
      <c r="B175" s="13" t="s">
        <v>681</v>
      </c>
      <c r="C175" s="36"/>
      <c r="D175" s="36"/>
      <c r="E175" s="36"/>
      <c r="F175" s="213"/>
      <c r="G175" s="213"/>
      <c r="H175" s="213"/>
      <c r="I175" s="213"/>
      <c r="J175" s="213"/>
      <c r="K175" s="213"/>
      <c r="L175" s="213"/>
      <c r="M175" s="213"/>
      <c r="N175" s="213"/>
      <c r="O175" s="213"/>
      <c r="P175" s="213"/>
      <c r="Q175" s="213"/>
      <c r="R175" s="213"/>
      <c r="S175" s="213"/>
      <c r="T175" s="213"/>
      <c r="U175" s="211"/>
      <c r="V175" s="211"/>
      <c r="W175" s="212"/>
    </row>
    <row r="176" spans="1:23" ht="15.75">
      <c r="A176" s="222" t="s">
        <v>638</v>
      </c>
      <c r="B176" s="3" t="s">
        <v>523</v>
      </c>
      <c r="C176" s="36"/>
      <c r="D176" s="36"/>
      <c r="E176" s="36"/>
      <c r="F176" s="213"/>
      <c r="G176" s="213"/>
      <c r="H176" s="213"/>
      <c r="I176" s="213"/>
      <c r="J176" s="213"/>
      <c r="K176" s="213"/>
      <c r="L176" s="213"/>
      <c r="M176" s="213"/>
      <c r="N176" s="213"/>
      <c r="O176" s="213"/>
      <c r="P176" s="213"/>
      <c r="Q176" s="213"/>
      <c r="R176" s="213"/>
      <c r="S176" s="213"/>
      <c r="T176" s="213"/>
      <c r="U176" s="211"/>
      <c r="V176" s="211"/>
      <c r="W176" s="212"/>
    </row>
    <row r="177" spans="1:23" ht="31.5">
      <c r="A177" s="209" t="s">
        <v>638</v>
      </c>
      <c r="B177" s="210" t="s">
        <v>524</v>
      </c>
      <c r="C177" s="36">
        <v>0.498</v>
      </c>
      <c r="D177" s="36">
        <v>0.498</v>
      </c>
      <c r="E177" s="36">
        <v>0.5681710000000001</v>
      </c>
      <c r="F177" s="213"/>
      <c r="G177" s="213"/>
      <c r="H177" s="213">
        <v>0.498</v>
      </c>
      <c r="I177" s="213">
        <v>0.5681710000000001</v>
      </c>
      <c r="J177" s="213"/>
      <c r="K177" s="213"/>
      <c r="L177" s="213"/>
      <c r="M177" s="213"/>
      <c r="N177" s="213">
        <f aca="true" t="shared" si="60" ref="N177:N187">M177+K177+I177+G177</f>
        <v>0.5681710000000001</v>
      </c>
      <c r="O177" s="213">
        <f aca="true" t="shared" si="61" ref="O177:O187">M177</f>
        <v>0</v>
      </c>
      <c r="P177" s="213">
        <f aca="true" t="shared" si="62" ref="P177:P187">N177</f>
        <v>0.5681710000000001</v>
      </c>
      <c r="Q177" s="213">
        <f aca="true" t="shared" si="63" ref="Q177:Q187">O177</f>
        <v>0</v>
      </c>
      <c r="R177" s="213"/>
      <c r="S177" s="213">
        <f aca="true" t="shared" si="64" ref="S177:S187">D177-E177</f>
        <v>-0.0701710000000001</v>
      </c>
      <c r="T177" s="213">
        <f aca="true" t="shared" si="65" ref="T177:T185">S177/D177*100</f>
        <v>-14.090562248996003</v>
      </c>
      <c r="U177" s="211"/>
      <c r="V177" s="211"/>
      <c r="W177" s="212" t="s">
        <v>608</v>
      </c>
    </row>
    <row r="178" spans="1:23" ht="31.5">
      <c r="A178" s="209" t="s">
        <v>638</v>
      </c>
      <c r="B178" s="210" t="s">
        <v>525</v>
      </c>
      <c r="C178" s="36">
        <v>0.19169999999999998</v>
      </c>
      <c r="D178" s="36">
        <v>0.19169999999999998</v>
      </c>
      <c r="E178" s="36">
        <v>0.205086</v>
      </c>
      <c r="F178" s="213"/>
      <c r="G178" s="213"/>
      <c r="H178" s="213">
        <v>0.19169999999999998</v>
      </c>
      <c r="I178" s="213">
        <v>0.205086</v>
      </c>
      <c r="J178" s="213"/>
      <c r="K178" s="213"/>
      <c r="L178" s="213"/>
      <c r="M178" s="213"/>
      <c r="N178" s="213">
        <f t="shared" si="60"/>
        <v>0.205086</v>
      </c>
      <c r="O178" s="213">
        <f t="shared" si="61"/>
        <v>0</v>
      </c>
      <c r="P178" s="213">
        <f t="shared" si="62"/>
        <v>0.205086</v>
      </c>
      <c r="Q178" s="213">
        <f t="shared" si="63"/>
        <v>0</v>
      </c>
      <c r="R178" s="213"/>
      <c r="S178" s="213">
        <f t="shared" si="64"/>
        <v>-0.013386000000000009</v>
      </c>
      <c r="T178" s="213">
        <f t="shared" si="65"/>
        <v>-6.982785602503918</v>
      </c>
      <c r="U178" s="211"/>
      <c r="V178" s="211"/>
      <c r="W178" s="212" t="s">
        <v>608</v>
      </c>
    </row>
    <row r="179" spans="1:23" ht="31.5">
      <c r="A179" s="209" t="s">
        <v>638</v>
      </c>
      <c r="B179" s="210" t="s">
        <v>848</v>
      </c>
      <c r="C179" s="36">
        <v>0.126</v>
      </c>
      <c r="D179" s="36">
        <v>0.126</v>
      </c>
      <c r="E179" s="36">
        <v>0.28836300000000004</v>
      </c>
      <c r="F179" s="213"/>
      <c r="G179" s="213"/>
      <c r="H179" s="213">
        <v>0.126</v>
      </c>
      <c r="I179" s="213">
        <v>0.28836300000000004</v>
      </c>
      <c r="J179" s="213"/>
      <c r="K179" s="213"/>
      <c r="L179" s="213"/>
      <c r="M179" s="213"/>
      <c r="N179" s="213">
        <f t="shared" si="60"/>
        <v>0.28836300000000004</v>
      </c>
      <c r="O179" s="213">
        <f t="shared" si="61"/>
        <v>0</v>
      </c>
      <c r="P179" s="213">
        <f t="shared" si="62"/>
        <v>0.28836300000000004</v>
      </c>
      <c r="Q179" s="213">
        <f t="shared" si="63"/>
        <v>0</v>
      </c>
      <c r="R179" s="213"/>
      <c r="S179" s="213">
        <f t="shared" si="64"/>
        <v>-0.16236300000000004</v>
      </c>
      <c r="T179" s="213">
        <f t="shared" si="65"/>
        <v>-128.85952380952384</v>
      </c>
      <c r="U179" s="211"/>
      <c r="V179" s="211"/>
      <c r="W179" s="212" t="s">
        <v>607</v>
      </c>
    </row>
    <row r="180" spans="1:23" ht="31.5">
      <c r="A180" s="209" t="s">
        <v>638</v>
      </c>
      <c r="B180" s="210" t="s">
        <v>526</v>
      </c>
      <c r="C180" s="36">
        <v>0.146</v>
      </c>
      <c r="D180" s="36">
        <v>0.146</v>
      </c>
      <c r="E180" s="36">
        <v>0.349239</v>
      </c>
      <c r="F180" s="213"/>
      <c r="G180" s="213"/>
      <c r="H180" s="213">
        <v>0.146</v>
      </c>
      <c r="I180" s="213">
        <v>0.349239</v>
      </c>
      <c r="J180" s="213"/>
      <c r="K180" s="213"/>
      <c r="L180" s="213"/>
      <c r="M180" s="213"/>
      <c r="N180" s="213">
        <f t="shared" si="60"/>
        <v>0.349239</v>
      </c>
      <c r="O180" s="213">
        <f t="shared" si="61"/>
        <v>0</v>
      </c>
      <c r="P180" s="213">
        <f t="shared" si="62"/>
        <v>0.349239</v>
      </c>
      <c r="Q180" s="213">
        <f t="shared" si="63"/>
        <v>0</v>
      </c>
      <c r="R180" s="213"/>
      <c r="S180" s="213">
        <f t="shared" si="64"/>
        <v>-0.20323900000000003</v>
      </c>
      <c r="T180" s="213">
        <f t="shared" si="65"/>
        <v>-139.20479452054798</v>
      </c>
      <c r="U180" s="211"/>
      <c r="V180" s="211"/>
      <c r="W180" s="212" t="s">
        <v>607</v>
      </c>
    </row>
    <row r="181" spans="1:23" ht="31.5">
      <c r="A181" s="209" t="s">
        <v>638</v>
      </c>
      <c r="B181" s="210" t="s">
        <v>849</v>
      </c>
      <c r="C181" s="36">
        <v>0.505</v>
      </c>
      <c r="D181" s="36">
        <v>0.505</v>
      </c>
      <c r="E181" s="36">
        <v>0.56435266</v>
      </c>
      <c r="F181" s="213"/>
      <c r="G181" s="213"/>
      <c r="H181" s="213"/>
      <c r="I181" s="213"/>
      <c r="J181" s="213">
        <v>0.505</v>
      </c>
      <c r="K181" s="213">
        <v>0.56435266</v>
      </c>
      <c r="L181" s="213"/>
      <c r="M181" s="213"/>
      <c r="N181" s="213">
        <f t="shared" si="60"/>
        <v>0.56435266</v>
      </c>
      <c r="O181" s="213">
        <f t="shared" si="61"/>
        <v>0</v>
      </c>
      <c r="P181" s="213">
        <f t="shared" si="62"/>
        <v>0.56435266</v>
      </c>
      <c r="Q181" s="213">
        <f t="shared" si="63"/>
        <v>0</v>
      </c>
      <c r="R181" s="213"/>
      <c r="S181" s="213">
        <f t="shared" si="64"/>
        <v>-0.059352659999999946</v>
      </c>
      <c r="T181" s="213">
        <f t="shared" si="65"/>
        <v>-11.75300198019801</v>
      </c>
      <c r="U181" s="211"/>
      <c r="V181" s="211"/>
      <c r="W181" s="212" t="s">
        <v>608</v>
      </c>
    </row>
    <row r="182" spans="1:23" ht="31.5">
      <c r="A182" s="209" t="s">
        <v>638</v>
      </c>
      <c r="B182" s="210" t="s">
        <v>850</v>
      </c>
      <c r="C182" s="36">
        <v>0.28</v>
      </c>
      <c r="D182" s="36">
        <v>0.28</v>
      </c>
      <c r="E182" s="36">
        <v>0.24417999999999998</v>
      </c>
      <c r="F182" s="213"/>
      <c r="G182" s="213"/>
      <c r="H182" s="213">
        <v>0.28</v>
      </c>
      <c r="I182" s="213">
        <v>0.24417999999999998</v>
      </c>
      <c r="J182" s="213"/>
      <c r="K182" s="213"/>
      <c r="L182" s="213"/>
      <c r="M182" s="213"/>
      <c r="N182" s="213">
        <f t="shared" si="60"/>
        <v>0.24417999999999998</v>
      </c>
      <c r="O182" s="213">
        <f t="shared" si="61"/>
        <v>0</v>
      </c>
      <c r="P182" s="213">
        <f t="shared" si="62"/>
        <v>0.24417999999999998</v>
      </c>
      <c r="Q182" s="213">
        <f t="shared" si="63"/>
        <v>0</v>
      </c>
      <c r="R182" s="213"/>
      <c r="S182" s="213">
        <f t="shared" si="64"/>
        <v>0.035820000000000046</v>
      </c>
      <c r="T182" s="213">
        <f t="shared" si="65"/>
        <v>12.792857142857159</v>
      </c>
      <c r="U182" s="211"/>
      <c r="V182" s="211"/>
      <c r="W182" s="212" t="s">
        <v>598</v>
      </c>
    </row>
    <row r="183" spans="1:23" ht="31.5">
      <c r="A183" s="209" t="s">
        <v>638</v>
      </c>
      <c r="B183" s="210" t="s">
        <v>527</v>
      </c>
      <c r="C183" s="36">
        <v>0.728</v>
      </c>
      <c r="D183" s="36">
        <v>0.728</v>
      </c>
      <c r="E183" s="36">
        <v>0.66883333</v>
      </c>
      <c r="F183" s="213"/>
      <c r="G183" s="213"/>
      <c r="H183" s="213"/>
      <c r="I183" s="213"/>
      <c r="J183" s="213">
        <v>0.728</v>
      </c>
      <c r="K183" s="213">
        <v>0.66883333</v>
      </c>
      <c r="L183" s="213"/>
      <c r="M183" s="213"/>
      <c r="N183" s="213">
        <f t="shared" si="60"/>
        <v>0.66883333</v>
      </c>
      <c r="O183" s="213">
        <f t="shared" si="61"/>
        <v>0</v>
      </c>
      <c r="P183" s="213">
        <f t="shared" si="62"/>
        <v>0.66883333</v>
      </c>
      <c r="Q183" s="213">
        <f t="shared" si="63"/>
        <v>0</v>
      </c>
      <c r="R183" s="213"/>
      <c r="S183" s="213">
        <f t="shared" si="64"/>
        <v>0.05916666999999998</v>
      </c>
      <c r="T183" s="213">
        <f t="shared" si="65"/>
        <v>8.127289835164833</v>
      </c>
      <c r="U183" s="211"/>
      <c r="V183" s="211"/>
      <c r="W183" s="212" t="s">
        <v>598</v>
      </c>
    </row>
    <row r="184" spans="1:23" ht="31.5">
      <c r="A184" s="209" t="s">
        <v>638</v>
      </c>
      <c r="B184" s="210" t="s">
        <v>851</v>
      </c>
      <c r="C184" s="36">
        <v>0.666</v>
      </c>
      <c r="D184" s="36">
        <v>0.666</v>
      </c>
      <c r="E184" s="36">
        <v>0.5619924000000001</v>
      </c>
      <c r="F184" s="213"/>
      <c r="G184" s="213"/>
      <c r="H184" s="213"/>
      <c r="I184" s="213"/>
      <c r="J184" s="213"/>
      <c r="K184" s="213"/>
      <c r="L184" s="213">
        <v>0.666</v>
      </c>
      <c r="M184" s="213">
        <v>0.5619924000000001</v>
      </c>
      <c r="N184" s="213">
        <f t="shared" si="60"/>
        <v>0.5619924000000001</v>
      </c>
      <c r="O184" s="213">
        <f t="shared" si="61"/>
        <v>0.5619924000000001</v>
      </c>
      <c r="P184" s="213">
        <f t="shared" si="62"/>
        <v>0.5619924000000001</v>
      </c>
      <c r="Q184" s="213">
        <f t="shared" si="63"/>
        <v>0.5619924000000001</v>
      </c>
      <c r="R184" s="213"/>
      <c r="S184" s="213">
        <f t="shared" si="64"/>
        <v>0.10400759999999998</v>
      </c>
      <c r="T184" s="213">
        <f t="shared" si="65"/>
        <v>15.616756756756752</v>
      </c>
      <c r="U184" s="211"/>
      <c r="V184" s="211"/>
      <c r="W184" s="212" t="s">
        <v>598</v>
      </c>
    </row>
    <row r="185" spans="1:23" ht="31.5">
      <c r="A185" s="209" t="s">
        <v>638</v>
      </c>
      <c r="B185" s="210" t="s">
        <v>847</v>
      </c>
      <c r="C185" s="36">
        <v>0.67</v>
      </c>
      <c r="D185" s="36">
        <v>0.6699999999999999</v>
      </c>
      <c r="E185" s="36">
        <v>0.40314305</v>
      </c>
      <c r="F185" s="213"/>
      <c r="G185" s="213"/>
      <c r="H185" s="213"/>
      <c r="I185" s="213"/>
      <c r="J185" s="213">
        <v>0.6699999999999999</v>
      </c>
      <c r="K185" s="213">
        <v>0.40314305</v>
      </c>
      <c r="L185" s="213"/>
      <c r="M185" s="213"/>
      <c r="N185" s="213">
        <f t="shared" si="60"/>
        <v>0.40314305</v>
      </c>
      <c r="O185" s="213">
        <f t="shared" si="61"/>
        <v>0</v>
      </c>
      <c r="P185" s="213">
        <f t="shared" si="62"/>
        <v>0.40314305</v>
      </c>
      <c r="Q185" s="213">
        <f t="shared" si="63"/>
        <v>0</v>
      </c>
      <c r="R185" s="213"/>
      <c r="S185" s="213">
        <f t="shared" si="64"/>
        <v>0.2668569499999999</v>
      </c>
      <c r="T185" s="213">
        <f t="shared" si="65"/>
        <v>39.82939552238805</v>
      </c>
      <c r="U185" s="211"/>
      <c r="V185" s="211"/>
      <c r="W185" s="212" t="s">
        <v>607</v>
      </c>
    </row>
    <row r="186" spans="1:23" ht="31.5">
      <c r="A186" s="209" t="s">
        <v>638</v>
      </c>
      <c r="B186" s="210" t="s">
        <v>755</v>
      </c>
      <c r="C186" s="36">
        <v>0</v>
      </c>
      <c r="D186" s="36">
        <v>0</v>
      </c>
      <c r="E186" s="36">
        <v>0.15787869</v>
      </c>
      <c r="F186" s="213"/>
      <c r="G186" s="213"/>
      <c r="H186" s="213"/>
      <c r="I186" s="213"/>
      <c r="J186" s="213"/>
      <c r="K186" s="213">
        <v>0.15787869</v>
      </c>
      <c r="L186" s="213"/>
      <c r="M186" s="213"/>
      <c r="N186" s="36">
        <f t="shared" si="60"/>
        <v>0.15787869</v>
      </c>
      <c r="O186" s="36">
        <f t="shared" si="61"/>
        <v>0</v>
      </c>
      <c r="P186" s="36">
        <f t="shared" si="62"/>
        <v>0.15787869</v>
      </c>
      <c r="Q186" s="36">
        <f t="shared" si="63"/>
        <v>0</v>
      </c>
      <c r="R186" s="213"/>
      <c r="S186" s="213">
        <f t="shared" si="64"/>
        <v>-0.15787869</v>
      </c>
      <c r="T186" s="213">
        <v>0</v>
      </c>
      <c r="U186" s="211"/>
      <c r="V186" s="211"/>
      <c r="W186" s="212" t="s">
        <v>599</v>
      </c>
    </row>
    <row r="187" spans="1:23" ht="31.5">
      <c r="A187" s="37" t="s">
        <v>638</v>
      </c>
      <c r="B187" s="210" t="s">
        <v>852</v>
      </c>
      <c r="C187" s="36">
        <v>0</v>
      </c>
      <c r="D187" s="36">
        <v>0</v>
      </c>
      <c r="E187" s="36">
        <v>0.24957337000000002</v>
      </c>
      <c r="F187" s="213"/>
      <c r="G187" s="213"/>
      <c r="H187" s="213"/>
      <c r="I187" s="213"/>
      <c r="J187" s="213"/>
      <c r="K187" s="213"/>
      <c r="L187" s="213">
        <v>0</v>
      </c>
      <c r="M187" s="213">
        <v>0.24957337000000002</v>
      </c>
      <c r="N187" s="36">
        <f t="shared" si="60"/>
        <v>0.24957337000000002</v>
      </c>
      <c r="O187" s="36">
        <f t="shared" si="61"/>
        <v>0.24957337000000002</v>
      </c>
      <c r="P187" s="36">
        <f t="shared" si="62"/>
        <v>0.24957337000000002</v>
      </c>
      <c r="Q187" s="36">
        <f t="shared" si="63"/>
        <v>0.24957337000000002</v>
      </c>
      <c r="R187" s="213"/>
      <c r="S187" s="213">
        <f t="shared" si="64"/>
        <v>-0.24957337000000002</v>
      </c>
      <c r="T187" s="213">
        <v>0</v>
      </c>
      <c r="U187" s="211"/>
      <c r="V187" s="211"/>
      <c r="W187" s="212" t="s">
        <v>599</v>
      </c>
    </row>
    <row r="188" spans="1:23" ht="15.75">
      <c r="A188" s="37"/>
      <c r="B188" s="13" t="s">
        <v>610</v>
      </c>
      <c r="C188" s="33">
        <f>C187+C186+C185+C184+C183+C182+C181+C180+C179+C178+C177</f>
        <v>3.8106999999999998</v>
      </c>
      <c r="D188" s="33">
        <f aca="true" t="shared" si="66" ref="D188:Q188">D187+D186+D185+D184+D183+D182+D181+D180+D179+D178+D177</f>
        <v>3.8106999999999998</v>
      </c>
      <c r="E188" s="33">
        <f t="shared" si="66"/>
        <v>4.2608125</v>
      </c>
      <c r="F188" s="33">
        <f t="shared" si="66"/>
        <v>0</v>
      </c>
      <c r="G188" s="33">
        <f t="shared" si="66"/>
        <v>0</v>
      </c>
      <c r="H188" s="33">
        <f t="shared" si="66"/>
        <v>1.2417</v>
      </c>
      <c r="I188" s="33">
        <f t="shared" si="66"/>
        <v>1.655039</v>
      </c>
      <c r="J188" s="33">
        <f t="shared" si="66"/>
        <v>1.903</v>
      </c>
      <c r="K188" s="33">
        <f t="shared" si="66"/>
        <v>1.79420773</v>
      </c>
      <c r="L188" s="33">
        <f t="shared" si="66"/>
        <v>0.666</v>
      </c>
      <c r="M188" s="33">
        <f t="shared" si="66"/>
        <v>0.8115657700000001</v>
      </c>
      <c r="N188" s="5">
        <f t="shared" si="66"/>
        <v>4.2608125</v>
      </c>
      <c r="O188" s="5">
        <f t="shared" si="66"/>
        <v>0.8115657700000001</v>
      </c>
      <c r="P188" s="5">
        <f t="shared" si="66"/>
        <v>4.2608125</v>
      </c>
      <c r="Q188" s="5">
        <f t="shared" si="66"/>
        <v>0.8115657700000001</v>
      </c>
      <c r="R188" s="213"/>
      <c r="S188" s="213"/>
      <c r="T188" s="213"/>
      <c r="U188" s="211"/>
      <c r="V188" s="211"/>
      <c r="W188" s="212"/>
    </row>
    <row r="189" spans="1:23" ht="15.75">
      <c r="A189" s="222" t="s">
        <v>638</v>
      </c>
      <c r="B189" s="13" t="s">
        <v>512</v>
      </c>
      <c r="C189" s="36"/>
      <c r="D189" s="36"/>
      <c r="E189" s="36"/>
      <c r="F189" s="213"/>
      <c r="G189" s="213"/>
      <c r="H189" s="213"/>
      <c r="I189" s="213"/>
      <c r="J189" s="213"/>
      <c r="K189" s="213"/>
      <c r="L189" s="213"/>
      <c r="M189" s="213"/>
      <c r="N189" s="213"/>
      <c r="O189" s="213"/>
      <c r="P189" s="213"/>
      <c r="Q189" s="213"/>
      <c r="R189" s="213"/>
      <c r="S189" s="213"/>
      <c r="T189" s="213"/>
      <c r="U189" s="211"/>
      <c r="V189" s="211"/>
      <c r="W189" s="212"/>
    </row>
    <row r="190" spans="1:23" ht="15.75">
      <c r="A190" s="222" t="s">
        <v>638</v>
      </c>
      <c r="B190" s="3" t="s">
        <v>523</v>
      </c>
      <c r="C190" s="36"/>
      <c r="D190" s="36"/>
      <c r="E190" s="36"/>
      <c r="F190" s="213"/>
      <c r="G190" s="213"/>
      <c r="H190" s="213"/>
      <c r="I190" s="213"/>
      <c r="J190" s="213"/>
      <c r="K190" s="213"/>
      <c r="L190" s="213"/>
      <c r="M190" s="213"/>
      <c r="N190" s="213"/>
      <c r="O190" s="213"/>
      <c r="P190" s="213"/>
      <c r="Q190" s="213"/>
      <c r="R190" s="213"/>
      <c r="S190" s="213"/>
      <c r="T190" s="213"/>
      <c r="U190" s="211"/>
      <c r="V190" s="211"/>
      <c r="W190" s="212"/>
    </row>
    <row r="191" spans="1:23" ht="31.5">
      <c r="A191" s="209" t="s">
        <v>638</v>
      </c>
      <c r="B191" s="210" t="s">
        <v>854</v>
      </c>
      <c r="C191" s="36">
        <v>0.722</v>
      </c>
      <c r="D191" s="36">
        <v>0.722</v>
      </c>
      <c r="E191" s="36">
        <v>0.58106</v>
      </c>
      <c r="F191" s="213"/>
      <c r="G191" s="213"/>
      <c r="H191" s="213">
        <v>0.722</v>
      </c>
      <c r="I191" s="213">
        <v>0.58106</v>
      </c>
      <c r="J191" s="213"/>
      <c r="K191" s="213"/>
      <c r="L191" s="213"/>
      <c r="M191" s="213"/>
      <c r="N191" s="213">
        <f aca="true" t="shared" si="67" ref="N191:N196">M191+K191+I191+G191</f>
        <v>0.58106</v>
      </c>
      <c r="O191" s="213">
        <f aca="true" t="shared" si="68" ref="O191:O196">M191</f>
        <v>0</v>
      </c>
      <c r="P191" s="213">
        <f aca="true" t="shared" si="69" ref="P191:P196">N191</f>
        <v>0.58106</v>
      </c>
      <c r="Q191" s="213">
        <f aca="true" t="shared" si="70" ref="Q191:Q196">O191</f>
        <v>0</v>
      </c>
      <c r="R191" s="213"/>
      <c r="S191" s="213">
        <f aca="true" t="shared" si="71" ref="S191:S196">D191-E191</f>
        <v>0.14093999999999995</v>
      </c>
      <c r="T191" s="213">
        <f>S191/D191*100</f>
        <v>19.520775623268694</v>
      </c>
      <c r="U191" s="211"/>
      <c r="V191" s="211"/>
      <c r="W191" s="212" t="s">
        <v>607</v>
      </c>
    </row>
    <row r="192" spans="1:23" ht="47.25">
      <c r="A192" s="209" t="s">
        <v>638</v>
      </c>
      <c r="B192" s="210" t="s">
        <v>855</v>
      </c>
      <c r="C192" s="36">
        <v>0.631</v>
      </c>
      <c r="D192" s="36">
        <v>0.631</v>
      </c>
      <c r="E192" s="36">
        <v>0</v>
      </c>
      <c r="F192" s="213"/>
      <c r="G192" s="213"/>
      <c r="H192" s="213"/>
      <c r="I192" s="213"/>
      <c r="J192" s="213">
        <v>0.631</v>
      </c>
      <c r="K192" s="213"/>
      <c r="L192" s="213"/>
      <c r="M192" s="213"/>
      <c r="N192" s="213">
        <f t="shared" si="67"/>
        <v>0</v>
      </c>
      <c r="O192" s="213">
        <f t="shared" si="68"/>
        <v>0</v>
      </c>
      <c r="P192" s="213">
        <f t="shared" si="69"/>
        <v>0</v>
      </c>
      <c r="Q192" s="213">
        <f t="shared" si="70"/>
        <v>0</v>
      </c>
      <c r="R192" s="213"/>
      <c r="S192" s="213">
        <f t="shared" si="71"/>
        <v>0.631</v>
      </c>
      <c r="T192" s="213">
        <f>S192/D192*100</f>
        <v>100</v>
      </c>
      <c r="U192" s="211"/>
      <c r="V192" s="211"/>
      <c r="W192" s="212" t="s">
        <v>604</v>
      </c>
    </row>
    <row r="193" spans="1:23" ht="31.5">
      <c r="A193" s="209" t="s">
        <v>638</v>
      </c>
      <c r="B193" s="210" t="s">
        <v>856</v>
      </c>
      <c r="C193" s="36">
        <v>0.42</v>
      </c>
      <c r="D193" s="36">
        <v>0.42</v>
      </c>
      <c r="E193" s="36">
        <v>0.409929</v>
      </c>
      <c r="F193" s="213"/>
      <c r="G193" s="213"/>
      <c r="H193" s="213">
        <v>0.42</v>
      </c>
      <c r="I193" s="213">
        <v>0.409929</v>
      </c>
      <c r="J193" s="213"/>
      <c r="K193" s="213"/>
      <c r="L193" s="213"/>
      <c r="M193" s="213"/>
      <c r="N193" s="213">
        <f t="shared" si="67"/>
        <v>0.409929</v>
      </c>
      <c r="O193" s="213">
        <f t="shared" si="68"/>
        <v>0</v>
      </c>
      <c r="P193" s="213">
        <f t="shared" si="69"/>
        <v>0.409929</v>
      </c>
      <c r="Q193" s="213">
        <f t="shared" si="70"/>
        <v>0</v>
      </c>
      <c r="R193" s="213"/>
      <c r="S193" s="213">
        <f t="shared" si="71"/>
        <v>0.010070999999999997</v>
      </c>
      <c r="T193" s="213">
        <f>S193/D193*100</f>
        <v>2.3978571428571422</v>
      </c>
      <c r="U193" s="211"/>
      <c r="V193" s="211"/>
      <c r="W193" s="212" t="s">
        <v>598</v>
      </c>
    </row>
    <row r="194" spans="1:23" ht="31.5">
      <c r="A194" s="209" t="s">
        <v>638</v>
      </c>
      <c r="B194" s="210" t="s">
        <v>857</v>
      </c>
      <c r="C194" s="36">
        <v>0.7</v>
      </c>
      <c r="D194" s="36">
        <v>0.7</v>
      </c>
      <c r="E194" s="36">
        <v>0.63521587</v>
      </c>
      <c r="F194" s="213"/>
      <c r="G194" s="213"/>
      <c r="H194" s="213"/>
      <c r="I194" s="213"/>
      <c r="J194" s="213">
        <v>0.7</v>
      </c>
      <c r="K194" s="213">
        <v>0.63521587</v>
      </c>
      <c r="L194" s="213"/>
      <c r="M194" s="213"/>
      <c r="N194" s="213">
        <f t="shared" si="67"/>
        <v>0.63521587</v>
      </c>
      <c r="O194" s="213">
        <f t="shared" si="68"/>
        <v>0</v>
      </c>
      <c r="P194" s="213">
        <f t="shared" si="69"/>
        <v>0.63521587</v>
      </c>
      <c r="Q194" s="213">
        <f t="shared" si="70"/>
        <v>0</v>
      </c>
      <c r="R194" s="213"/>
      <c r="S194" s="213">
        <f t="shared" si="71"/>
        <v>0.06478412999999994</v>
      </c>
      <c r="T194" s="213">
        <f>S194/D194*100</f>
        <v>9.254875714285706</v>
      </c>
      <c r="U194" s="211"/>
      <c r="V194" s="211"/>
      <c r="W194" s="212" t="s">
        <v>598</v>
      </c>
    </row>
    <row r="195" spans="1:23" ht="47.25">
      <c r="A195" s="209" t="s">
        <v>638</v>
      </c>
      <c r="B195" s="210" t="s">
        <v>853</v>
      </c>
      <c r="C195" s="36">
        <v>0.8160000000000001</v>
      </c>
      <c r="D195" s="36">
        <v>0.8160000000000001</v>
      </c>
      <c r="E195" s="36">
        <v>0.672464</v>
      </c>
      <c r="F195" s="213"/>
      <c r="G195" s="213"/>
      <c r="H195" s="213">
        <v>0.8160000000000001</v>
      </c>
      <c r="I195" s="213">
        <v>0.672464</v>
      </c>
      <c r="J195" s="213"/>
      <c r="K195" s="213"/>
      <c r="L195" s="213"/>
      <c r="M195" s="213"/>
      <c r="N195" s="36">
        <f t="shared" si="67"/>
        <v>0.672464</v>
      </c>
      <c r="O195" s="36">
        <f t="shared" si="68"/>
        <v>0</v>
      </c>
      <c r="P195" s="36">
        <f t="shared" si="69"/>
        <v>0.672464</v>
      </c>
      <c r="Q195" s="36">
        <f t="shared" si="70"/>
        <v>0</v>
      </c>
      <c r="R195" s="213"/>
      <c r="S195" s="213">
        <f t="shared" si="71"/>
        <v>0.1435360000000001</v>
      </c>
      <c r="T195" s="213">
        <f>S195/D195*100</f>
        <v>17.590196078431383</v>
      </c>
      <c r="U195" s="211"/>
      <c r="V195" s="211"/>
      <c r="W195" s="212" t="s">
        <v>611</v>
      </c>
    </row>
    <row r="196" spans="1:23" ht="47.25">
      <c r="A196" s="37" t="s">
        <v>638</v>
      </c>
      <c r="B196" s="210" t="s">
        <v>858</v>
      </c>
      <c r="C196" s="36">
        <v>0</v>
      </c>
      <c r="D196" s="36">
        <v>0</v>
      </c>
      <c r="E196" s="36">
        <v>1.01620071</v>
      </c>
      <c r="F196" s="213"/>
      <c r="G196" s="213"/>
      <c r="H196" s="213"/>
      <c r="I196" s="213"/>
      <c r="J196" s="213">
        <v>0</v>
      </c>
      <c r="K196" s="213">
        <v>1.01620071</v>
      </c>
      <c r="L196" s="213"/>
      <c r="M196" s="213"/>
      <c r="N196" s="36">
        <f t="shared" si="67"/>
        <v>1.01620071</v>
      </c>
      <c r="O196" s="36">
        <f t="shared" si="68"/>
        <v>0</v>
      </c>
      <c r="P196" s="36">
        <f t="shared" si="69"/>
        <v>1.01620071</v>
      </c>
      <c r="Q196" s="36">
        <f t="shared" si="70"/>
        <v>0</v>
      </c>
      <c r="R196" s="213"/>
      <c r="S196" s="213">
        <f t="shared" si="71"/>
        <v>-1.01620071</v>
      </c>
      <c r="T196" s="213">
        <v>0</v>
      </c>
      <c r="U196" s="211"/>
      <c r="V196" s="211"/>
      <c r="W196" s="212" t="s">
        <v>599</v>
      </c>
    </row>
    <row r="197" spans="1:23" ht="15.75">
      <c r="A197" s="37"/>
      <c r="B197" s="13" t="s">
        <v>612</v>
      </c>
      <c r="C197" s="33">
        <f>C196+C195+C194+C193+C192+C191</f>
        <v>3.289</v>
      </c>
      <c r="D197" s="33">
        <f aca="true" t="shared" si="72" ref="D197:Q197">D196+D195+D194+D193+D192+D191</f>
        <v>3.289</v>
      </c>
      <c r="E197" s="33">
        <f t="shared" si="72"/>
        <v>3.31486958</v>
      </c>
      <c r="F197" s="33">
        <f t="shared" si="72"/>
        <v>0</v>
      </c>
      <c r="G197" s="33">
        <f t="shared" si="72"/>
        <v>0</v>
      </c>
      <c r="H197" s="33">
        <f t="shared" si="72"/>
        <v>1.958</v>
      </c>
      <c r="I197" s="33">
        <f t="shared" si="72"/>
        <v>1.663453</v>
      </c>
      <c r="J197" s="33">
        <f t="shared" si="72"/>
        <v>1.331</v>
      </c>
      <c r="K197" s="33">
        <f t="shared" si="72"/>
        <v>1.6514165799999998</v>
      </c>
      <c r="L197" s="33">
        <f t="shared" si="72"/>
        <v>0</v>
      </c>
      <c r="M197" s="33">
        <f t="shared" si="72"/>
        <v>0</v>
      </c>
      <c r="N197" s="5">
        <f t="shared" si="72"/>
        <v>3.31486958</v>
      </c>
      <c r="O197" s="5">
        <f t="shared" si="72"/>
        <v>0</v>
      </c>
      <c r="P197" s="5">
        <f t="shared" si="72"/>
        <v>3.31486958</v>
      </c>
      <c r="Q197" s="5">
        <f t="shared" si="72"/>
        <v>0</v>
      </c>
      <c r="R197" s="213"/>
      <c r="S197" s="213"/>
      <c r="T197" s="213"/>
      <c r="U197" s="211"/>
      <c r="V197" s="211"/>
      <c r="W197" s="212"/>
    </row>
    <row r="198" spans="1:23" ht="15.75">
      <c r="A198" s="222" t="s">
        <v>638</v>
      </c>
      <c r="B198" s="13" t="s">
        <v>513</v>
      </c>
      <c r="C198" s="36"/>
      <c r="D198" s="36"/>
      <c r="E198" s="36"/>
      <c r="F198" s="213"/>
      <c r="G198" s="213"/>
      <c r="H198" s="213"/>
      <c r="I198" s="213"/>
      <c r="J198" s="213"/>
      <c r="K198" s="213"/>
      <c r="L198" s="213"/>
      <c r="M198" s="213"/>
      <c r="N198" s="213"/>
      <c r="O198" s="213"/>
      <c r="P198" s="213"/>
      <c r="Q198" s="213"/>
      <c r="R198" s="213"/>
      <c r="S198" s="213"/>
      <c r="T198" s="213"/>
      <c r="U198" s="211"/>
      <c r="V198" s="211"/>
      <c r="W198" s="212"/>
    </row>
    <row r="199" spans="1:23" ht="15.75">
      <c r="A199" s="222" t="s">
        <v>638</v>
      </c>
      <c r="B199" s="3" t="s">
        <v>523</v>
      </c>
      <c r="C199" s="36"/>
      <c r="D199" s="36"/>
      <c r="E199" s="36"/>
      <c r="F199" s="213"/>
      <c r="G199" s="213"/>
      <c r="H199" s="213"/>
      <c r="I199" s="213"/>
      <c r="J199" s="213"/>
      <c r="K199" s="213"/>
      <c r="L199" s="213"/>
      <c r="M199" s="213"/>
      <c r="N199" s="213"/>
      <c r="O199" s="213"/>
      <c r="P199" s="213"/>
      <c r="Q199" s="213"/>
      <c r="R199" s="213"/>
      <c r="S199" s="213"/>
      <c r="T199" s="213"/>
      <c r="U199" s="211"/>
      <c r="V199" s="211"/>
      <c r="W199" s="212"/>
    </row>
    <row r="200" spans="1:23" ht="31.5">
      <c r="A200" s="209" t="s">
        <v>638</v>
      </c>
      <c r="B200" s="210" t="s">
        <v>530</v>
      </c>
      <c r="C200" s="36">
        <v>0.84</v>
      </c>
      <c r="D200" s="36">
        <v>0.84</v>
      </c>
      <c r="E200" s="36">
        <v>0.8419934099999999</v>
      </c>
      <c r="F200" s="213"/>
      <c r="G200" s="213"/>
      <c r="H200" s="213">
        <v>0.84</v>
      </c>
      <c r="I200" s="213">
        <v>0.497683</v>
      </c>
      <c r="J200" s="213"/>
      <c r="K200" s="213">
        <v>0.34431041</v>
      </c>
      <c r="L200" s="213"/>
      <c r="M200" s="213"/>
      <c r="N200" s="213">
        <f>M200+K200+I200+G200</f>
        <v>0.8419934099999999</v>
      </c>
      <c r="O200" s="213">
        <f aca="true" t="shared" si="73" ref="O200:Q204">M200</f>
        <v>0</v>
      </c>
      <c r="P200" s="213">
        <f t="shared" si="73"/>
        <v>0.8419934099999999</v>
      </c>
      <c r="Q200" s="213">
        <f t="shared" si="73"/>
        <v>0</v>
      </c>
      <c r="R200" s="213"/>
      <c r="S200" s="213">
        <f>D200-E200</f>
        <v>-0.0019934099999999733</v>
      </c>
      <c r="T200" s="213">
        <f>S200/D200*100</f>
        <v>-0.23731071428571113</v>
      </c>
      <c r="U200" s="211"/>
      <c r="V200" s="211"/>
      <c r="W200" s="212" t="s">
        <v>608</v>
      </c>
    </row>
    <row r="201" spans="1:23" ht="31.5">
      <c r="A201" s="209" t="s">
        <v>638</v>
      </c>
      <c r="B201" s="210" t="s">
        <v>531</v>
      </c>
      <c r="C201" s="36">
        <v>0.77</v>
      </c>
      <c r="D201" s="36">
        <v>0.77</v>
      </c>
      <c r="E201" s="36">
        <v>0.779806</v>
      </c>
      <c r="F201" s="213">
        <v>0.77</v>
      </c>
      <c r="G201" s="213">
        <v>0.356709</v>
      </c>
      <c r="H201" s="213"/>
      <c r="I201" s="213">
        <v>0.423097</v>
      </c>
      <c r="J201" s="213"/>
      <c r="K201" s="213"/>
      <c r="L201" s="213"/>
      <c r="M201" s="213"/>
      <c r="N201" s="213">
        <f>M201+K201+I201+G201</f>
        <v>0.779806</v>
      </c>
      <c r="O201" s="213">
        <f t="shared" si="73"/>
        <v>0</v>
      </c>
      <c r="P201" s="213">
        <f t="shared" si="73"/>
        <v>0.779806</v>
      </c>
      <c r="Q201" s="213">
        <f t="shared" si="73"/>
        <v>0</v>
      </c>
      <c r="R201" s="213"/>
      <c r="S201" s="213">
        <f>D201-E201</f>
        <v>-0.009805999999999981</v>
      </c>
      <c r="T201" s="213">
        <f>S201/D201*100</f>
        <v>-1.273506493506491</v>
      </c>
      <c r="U201" s="211"/>
      <c r="V201" s="211"/>
      <c r="W201" s="212" t="s">
        <v>608</v>
      </c>
    </row>
    <row r="202" spans="1:23" ht="31.5">
      <c r="A202" s="209" t="s">
        <v>638</v>
      </c>
      <c r="B202" s="210" t="s">
        <v>532</v>
      </c>
      <c r="C202" s="36">
        <v>0.84</v>
      </c>
      <c r="D202" s="36">
        <v>0.84</v>
      </c>
      <c r="E202" s="36">
        <v>0.95219783</v>
      </c>
      <c r="F202" s="213"/>
      <c r="G202" s="213"/>
      <c r="H202" s="213"/>
      <c r="I202" s="213"/>
      <c r="J202" s="213">
        <v>0.84</v>
      </c>
      <c r="K202" s="213">
        <v>0.95219783</v>
      </c>
      <c r="L202" s="213"/>
      <c r="M202" s="213"/>
      <c r="N202" s="213">
        <f>M202+K202+I202+G202</f>
        <v>0.95219783</v>
      </c>
      <c r="O202" s="213">
        <f t="shared" si="73"/>
        <v>0</v>
      </c>
      <c r="P202" s="213">
        <f t="shared" si="73"/>
        <v>0.95219783</v>
      </c>
      <c r="Q202" s="213">
        <f t="shared" si="73"/>
        <v>0</v>
      </c>
      <c r="R202" s="213"/>
      <c r="S202" s="213">
        <f>D202-E202</f>
        <v>-0.11219783000000005</v>
      </c>
      <c r="T202" s="213">
        <f>S202/D202*100</f>
        <v>-13.356884523809532</v>
      </c>
      <c r="U202" s="211"/>
      <c r="V202" s="211"/>
      <c r="W202" s="212" t="s">
        <v>608</v>
      </c>
    </row>
    <row r="203" spans="1:23" ht="31.5">
      <c r="A203" s="209" t="s">
        <v>638</v>
      </c>
      <c r="B203" s="210" t="s">
        <v>533</v>
      </c>
      <c r="C203" s="36">
        <v>0.49</v>
      </c>
      <c r="D203" s="36">
        <v>0.49</v>
      </c>
      <c r="E203" s="36">
        <v>0.706692</v>
      </c>
      <c r="F203" s="213"/>
      <c r="G203" s="213"/>
      <c r="H203" s="213">
        <v>0.49</v>
      </c>
      <c r="I203" s="213">
        <v>0.706692</v>
      </c>
      <c r="J203" s="213"/>
      <c r="K203" s="213"/>
      <c r="L203" s="213"/>
      <c r="M203" s="213"/>
      <c r="N203" s="36">
        <f>M203+K203+I203+G203</f>
        <v>0.706692</v>
      </c>
      <c r="O203" s="36">
        <f t="shared" si="73"/>
        <v>0</v>
      </c>
      <c r="P203" s="36">
        <f t="shared" si="73"/>
        <v>0.706692</v>
      </c>
      <c r="Q203" s="36">
        <f t="shared" si="73"/>
        <v>0</v>
      </c>
      <c r="R203" s="213"/>
      <c r="S203" s="213">
        <f>D203-E203</f>
        <v>-0.216692</v>
      </c>
      <c r="T203" s="213">
        <f>S203/D203*100</f>
        <v>-44.222857142857144</v>
      </c>
      <c r="U203" s="211"/>
      <c r="V203" s="211"/>
      <c r="W203" s="212" t="s">
        <v>607</v>
      </c>
    </row>
    <row r="204" spans="1:23" ht="31.5">
      <c r="A204" s="37" t="s">
        <v>638</v>
      </c>
      <c r="B204" s="210" t="s">
        <v>859</v>
      </c>
      <c r="C204" s="36">
        <v>0</v>
      </c>
      <c r="D204" s="36">
        <v>0</v>
      </c>
      <c r="E204" s="36">
        <v>0.32902607</v>
      </c>
      <c r="F204" s="213"/>
      <c r="G204" s="213"/>
      <c r="H204" s="213"/>
      <c r="I204" s="213"/>
      <c r="J204" s="213"/>
      <c r="K204" s="213"/>
      <c r="L204" s="213">
        <v>0</v>
      </c>
      <c r="M204" s="213">
        <v>0.32902607</v>
      </c>
      <c r="N204" s="36">
        <f>M204+K204+I204+G204</f>
        <v>0.32902607</v>
      </c>
      <c r="O204" s="36">
        <f t="shared" si="73"/>
        <v>0.32902607</v>
      </c>
      <c r="P204" s="36">
        <f t="shared" si="73"/>
        <v>0.32902607</v>
      </c>
      <c r="Q204" s="36">
        <f t="shared" si="73"/>
        <v>0.32902607</v>
      </c>
      <c r="R204" s="213"/>
      <c r="S204" s="213">
        <f>D204-E204</f>
        <v>-0.32902607</v>
      </c>
      <c r="T204" s="213">
        <v>0</v>
      </c>
      <c r="U204" s="211"/>
      <c r="V204" s="211"/>
      <c r="W204" s="212" t="s">
        <v>599</v>
      </c>
    </row>
    <row r="205" spans="1:23" ht="15.75">
      <c r="A205" s="37"/>
      <c r="B205" s="13" t="s">
        <v>613</v>
      </c>
      <c r="C205" s="33">
        <f>C204+C203+C202+C201+C200</f>
        <v>2.94</v>
      </c>
      <c r="D205" s="33">
        <f aca="true" t="shared" si="74" ref="D205:Q205">D204+D203+D202+D201+D200</f>
        <v>2.94</v>
      </c>
      <c r="E205" s="33">
        <f t="shared" si="74"/>
        <v>3.6097153099999995</v>
      </c>
      <c r="F205" s="33">
        <f t="shared" si="74"/>
        <v>0.77</v>
      </c>
      <c r="G205" s="33">
        <f t="shared" si="74"/>
        <v>0.356709</v>
      </c>
      <c r="H205" s="33">
        <f t="shared" si="74"/>
        <v>1.33</v>
      </c>
      <c r="I205" s="33">
        <f t="shared" si="74"/>
        <v>1.627472</v>
      </c>
      <c r="J205" s="33">
        <f t="shared" si="74"/>
        <v>0.84</v>
      </c>
      <c r="K205" s="33">
        <f t="shared" si="74"/>
        <v>1.29650824</v>
      </c>
      <c r="L205" s="33">
        <f t="shared" si="74"/>
        <v>0</v>
      </c>
      <c r="M205" s="33">
        <f t="shared" si="74"/>
        <v>0.32902607</v>
      </c>
      <c r="N205" s="5">
        <f t="shared" si="74"/>
        <v>3.6097153099999995</v>
      </c>
      <c r="O205" s="5">
        <f t="shared" si="74"/>
        <v>0.32902607</v>
      </c>
      <c r="P205" s="5">
        <f t="shared" si="74"/>
        <v>3.6097153099999995</v>
      </c>
      <c r="Q205" s="5">
        <f t="shared" si="74"/>
        <v>0.32902607</v>
      </c>
      <c r="R205" s="213"/>
      <c r="S205" s="213"/>
      <c r="T205" s="213"/>
      <c r="U205" s="211"/>
      <c r="V205" s="211"/>
      <c r="W205" s="212"/>
    </row>
    <row r="206" spans="1:23" ht="15.75">
      <c r="A206" s="222" t="s">
        <v>638</v>
      </c>
      <c r="B206" s="13" t="s">
        <v>514</v>
      </c>
      <c r="C206" s="36"/>
      <c r="D206" s="36"/>
      <c r="E206" s="36"/>
      <c r="F206" s="213"/>
      <c r="G206" s="213"/>
      <c r="H206" s="213"/>
      <c r="I206" s="213"/>
      <c r="J206" s="213"/>
      <c r="K206" s="213"/>
      <c r="L206" s="213"/>
      <c r="M206" s="213"/>
      <c r="N206" s="213"/>
      <c r="O206" s="213"/>
      <c r="P206" s="213"/>
      <c r="Q206" s="213"/>
      <c r="R206" s="213"/>
      <c r="S206" s="213"/>
      <c r="T206" s="213"/>
      <c r="U206" s="211"/>
      <c r="V206" s="211"/>
      <c r="W206" s="212"/>
    </row>
    <row r="207" spans="1:23" ht="15.75">
      <c r="A207" s="222" t="s">
        <v>638</v>
      </c>
      <c r="B207" s="3" t="s">
        <v>523</v>
      </c>
      <c r="C207" s="36"/>
      <c r="D207" s="36"/>
      <c r="E207" s="36"/>
      <c r="F207" s="213"/>
      <c r="G207" s="213"/>
      <c r="H207" s="213"/>
      <c r="I207" s="213"/>
      <c r="J207" s="213"/>
      <c r="K207" s="213"/>
      <c r="L207" s="213"/>
      <c r="M207" s="213"/>
      <c r="N207" s="213"/>
      <c r="O207" s="213"/>
      <c r="P207" s="213"/>
      <c r="Q207" s="213"/>
      <c r="R207" s="213"/>
      <c r="S207" s="213"/>
      <c r="T207" s="213"/>
      <c r="U207" s="211"/>
      <c r="V207" s="211"/>
      <c r="W207" s="212"/>
    </row>
    <row r="208" spans="1:23" ht="47.25">
      <c r="A208" s="209" t="s">
        <v>638</v>
      </c>
      <c r="B208" s="210" t="s">
        <v>534</v>
      </c>
      <c r="C208" s="36">
        <v>0.858</v>
      </c>
      <c r="D208" s="36">
        <v>0.858</v>
      </c>
      <c r="E208" s="36">
        <v>0.69121745</v>
      </c>
      <c r="F208" s="213"/>
      <c r="G208" s="213"/>
      <c r="H208" s="213">
        <v>0.858</v>
      </c>
      <c r="I208" s="213">
        <v>0.180926</v>
      </c>
      <c r="J208" s="213"/>
      <c r="K208" s="213">
        <v>0.51029145</v>
      </c>
      <c r="L208" s="213"/>
      <c r="M208" s="213"/>
      <c r="N208" s="213">
        <f aca="true" t="shared" si="75" ref="N208:N213">M208+K208+I208+G208</f>
        <v>0.69121745</v>
      </c>
      <c r="O208" s="213">
        <f aca="true" t="shared" si="76" ref="O208:O213">M208</f>
        <v>0</v>
      </c>
      <c r="P208" s="213">
        <f aca="true" t="shared" si="77" ref="P208:P213">N208</f>
        <v>0.69121745</v>
      </c>
      <c r="Q208" s="213">
        <f aca="true" t="shared" si="78" ref="Q208:Q213">O208</f>
        <v>0</v>
      </c>
      <c r="R208" s="213"/>
      <c r="S208" s="213">
        <f aca="true" t="shared" si="79" ref="S208:S213">D208-E208</f>
        <v>0.16678254999999997</v>
      </c>
      <c r="T208" s="213">
        <f>S208/D208*100</f>
        <v>19.438525641025638</v>
      </c>
      <c r="U208" s="211"/>
      <c r="V208" s="211"/>
      <c r="W208" s="212" t="s">
        <v>607</v>
      </c>
    </row>
    <row r="209" spans="1:23" ht="31.5">
      <c r="A209" s="209" t="s">
        <v>638</v>
      </c>
      <c r="B209" s="210" t="s">
        <v>535</v>
      </c>
      <c r="C209" s="36">
        <v>0.84</v>
      </c>
      <c r="D209" s="36">
        <v>0.84</v>
      </c>
      <c r="E209" s="36">
        <v>0.6514500000000001</v>
      </c>
      <c r="F209" s="213"/>
      <c r="G209" s="213"/>
      <c r="H209" s="213">
        <v>0.84</v>
      </c>
      <c r="I209" s="213">
        <v>0.6514500000000001</v>
      </c>
      <c r="J209" s="213"/>
      <c r="K209" s="213"/>
      <c r="L209" s="213"/>
      <c r="M209" s="213"/>
      <c r="N209" s="213">
        <f t="shared" si="75"/>
        <v>0.6514500000000001</v>
      </c>
      <c r="O209" s="213">
        <f t="shared" si="76"/>
        <v>0</v>
      </c>
      <c r="P209" s="213">
        <f t="shared" si="77"/>
        <v>0.6514500000000001</v>
      </c>
      <c r="Q209" s="213">
        <f t="shared" si="78"/>
        <v>0</v>
      </c>
      <c r="R209" s="213"/>
      <c r="S209" s="213">
        <f t="shared" si="79"/>
        <v>0.18854999999999988</v>
      </c>
      <c r="T209" s="213">
        <f>S209/D209*100</f>
        <v>22.44642857142856</v>
      </c>
      <c r="U209" s="211"/>
      <c r="V209" s="211"/>
      <c r="W209" s="212" t="s">
        <v>607</v>
      </c>
    </row>
    <row r="210" spans="1:23" ht="31.5">
      <c r="A210" s="209" t="s">
        <v>638</v>
      </c>
      <c r="B210" s="210" t="s">
        <v>536</v>
      </c>
      <c r="C210" s="36">
        <v>0.651</v>
      </c>
      <c r="D210" s="36">
        <v>0.651</v>
      </c>
      <c r="E210" s="36">
        <v>0.61314932</v>
      </c>
      <c r="F210" s="213"/>
      <c r="G210" s="213"/>
      <c r="H210" s="213"/>
      <c r="I210" s="213"/>
      <c r="J210" s="213"/>
      <c r="K210" s="213"/>
      <c r="L210" s="213">
        <v>0.651</v>
      </c>
      <c r="M210" s="213">
        <v>0.61314932</v>
      </c>
      <c r="N210" s="213">
        <f t="shared" si="75"/>
        <v>0.61314932</v>
      </c>
      <c r="O210" s="213">
        <f t="shared" si="76"/>
        <v>0.61314932</v>
      </c>
      <c r="P210" s="213">
        <f t="shared" si="77"/>
        <v>0.61314932</v>
      </c>
      <c r="Q210" s="213">
        <f t="shared" si="78"/>
        <v>0.61314932</v>
      </c>
      <c r="R210" s="213"/>
      <c r="S210" s="213">
        <f t="shared" si="79"/>
        <v>0.037850680000000025</v>
      </c>
      <c r="T210" s="213">
        <f>S210/D210*100</f>
        <v>5.814236559139788</v>
      </c>
      <c r="U210" s="211"/>
      <c r="V210" s="211"/>
      <c r="W210" s="34" t="s">
        <v>206</v>
      </c>
    </row>
    <row r="211" spans="1:23" ht="31.5">
      <c r="A211" s="209" t="s">
        <v>638</v>
      </c>
      <c r="B211" s="210" t="s">
        <v>860</v>
      </c>
      <c r="C211" s="36">
        <v>0.33699999999999997</v>
      </c>
      <c r="D211" s="36">
        <v>0.33699999999999997</v>
      </c>
      <c r="E211" s="36">
        <v>0.37325242000000003</v>
      </c>
      <c r="F211" s="213"/>
      <c r="G211" s="213"/>
      <c r="H211" s="213"/>
      <c r="I211" s="213"/>
      <c r="J211" s="213">
        <v>0.33699999999999997</v>
      </c>
      <c r="K211" s="213">
        <v>0.07285977</v>
      </c>
      <c r="L211" s="213">
        <v>0</v>
      </c>
      <c r="M211" s="213">
        <v>0.30039265000000004</v>
      </c>
      <c r="N211" s="36">
        <f t="shared" si="75"/>
        <v>0.37325242000000003</v>
      </c>
      <c r="O211" s="36">
        <f t="shared" si="76"/>
        <v>0.30039265000000004</v>
      </c>
      <c r="P211" s="36">
        <f t="shared" si="77"/>
        <v>0.37325242000000003</v>
      </c>
      <c r="Q211" s="36">
        <f t="shared" si="78"/>
        <v>0.30039265000000004</v>
      </c>
      <c r="R211" s="213"/>
      <c r="S211" s="213">
        <f t="shared" si="79"/>
        <v>-0.03625242000000006</v>
      </c>
      <c r="T211" s="213">
        <f>S211/D211*100</f>
        <v>-10.757394658753729</v>
      </c>
      <c r="U211" s="211"/>
      <c r="V211" s="211"/>
      <c r="W211" s="212" t="s">
        <v>608</v>
      </c>
    </row>
    <row r="212" spans="1:23" ht="31.5">
      <c r="A212" s="37" t="s">
        <v>638</v>
      </c>
      <c r="B212" s="210" t="s">
        <v>861</v>
      </c>
      <c r="C212" s="36">
        <v>0</v>
      </c>
      <c r="D212" s="36">
        <v>0</v>
      </c>
      <c r="E212" s="36">
        <v>0.18835337</v>
      </c>
      <c r="F212" s="213"/>
      <c r="G212" s="213"/>
      <c r="H212" s="213"/>
      <c r="I212" s="213"/>
      <c r="J212" s="213"/>
      <c r="K212" s="213">
        <v>0.18835337</v>
      </c>
      <c r="L212" s="213"/>
      <c r="M212" s="213"/>
      <c r="N212" s="36">
        <f t="shared" si="75"/>
        <v>0.18835337</v>
      </c>
      <c r="O212" s="36">
        <f t="shared" si="76"/>
        <v>0</v>
      </c>
      <c r="P212" s="36">
        <f t="shared" si="77"/>
        <v>0.18835337</v>
      </c>
      <c r="Q212" s="36">
        <f t="shared" si="78"/>
        <v>0</v>
      </c>
      <c r="R212" s="213"/>
      <c r="S212" s="213">
        <f t="shared" si="79"/>
        <v>-0.18835337</v>
      </c>
      <c r="T212" s="213">
        <v>0</v>
      </c>
      <c r="U212" s="211"/>
      <c r="V212" s="211"/>
      <c r="W212" s="212" t="s">
        <v>599</v>
      </c>
    </row>
    <row r="213" spans="1:23" ht="31.5">
      <c r="A213" s="37"/>
      <c r="B213" s="210" t="s">
        <v>862</v>
      </c>
      <c r="C213" s="36">
        <v>0</v>
      </c>
      <c r="D213" s="36">
        <v>0</v>
      </c>
      <c r="E213" s="36">
        <v>0.37338769000000005</v>
      </c>
      <c r="F213" s="213"/>
      <c r="G213" s="213"/>
      <c r="H213" s="213"/>
      <c r="I213" s="213"/>
      <c r="J213" s="213"/>
      <c r="K213" s="213"/>
      <c r="L213" s="213">
        <v>0</v>
      </c>
      <c r="M213" s="213">
        <v>0.37338769000000005</v>
      </c>
      <c r="N213" s="36">
        <f t="shared" si="75"/>
        <v>0.37338769000000005</v>
      </c>
      <c r="O213" s="36">
        <f t="shared" si="76"/>
        <v>0.37338769000000005</v>
      </c>
      <c r="P213" s="36">
        <f t="shared" si="77"/>
        <v>0.37338769000000005</v>
      </c>
      <c r="Q213" s="36">
        <f t="shared" si="78"/>
        <v>0.37338769000000005</v>
      </c>
      <c r="R213" s="213"/>
      <c r="S213" s="213">
        <f t="shared" si="79"/>
        <v>-0.37338769000000005</v>
      </c>
      <c r="T213" s="213">
        <v>0</v>
      </c>
      <c r="U213" s="211"/>
      <c r="V213" s="211"/>
      <c r="W213" s="212" t="s">
        <v>599</v>
      </c>
    </row>
    <row r="214" spans="1:23" ht="15.75">
      <c r="A214" s="37"/>
      <c r="B214" s="13" t="s">
        <v>614</v>
      </c>
      <c r="C214" s="33">
        <f>C213+C212+C211+C210+C209+C208</f>
        <v>2.686</v>
      </c>
      <c r="D214" s="33">
        <f aca="true" t="shared" si="80" ref="D214:Q214">D213+D212+D211+D210+D209+D208</f>
        <v>2.686</v>
      </c>
      <c r="E214" s="33">
        <f t="shared" si="80"/>
        <v>2.89081025</v>
      </c>
      <c r="F214" s="33">
        <f t="shared" si="80"/>
        <v>0</v>
      </c>
      <c r="G214" s="33">
        <f t="shared" si="80"/>
        <v>0</v>
      </c>
      <c r="H214" s="33">
        <f t="shared" si="80"/>
        <v>1.698</v>
      </c>
      <c r="I214" s="33">
        <f t="shared" si="80"/>
        <v>0.8323760000000001</v>
      </c>
      <c r="J214" s="33">
        <f t="shared" si="80"/>
        <v>0.33699999999999997</v>
      </c>
      <c r="K214" s="33">
        <f t="shared" si="80"/>
        <v>0.7715045899999999</v>
      </c>
      <c r="L214" s="33">
        <f t="shared" si="80"/>
        <v>0.651</v>
      </c>
      <c r="M214" s="33">
        <f t="shared" si="80"/>
        <v>1.2869296600000002</v>
      </c>
      <c r="N214" s="5">
        <f t="shared" si="80"/>
        <v>2.89081025</v>
      </c>
      <c r="O214" s="5">
        <f t="shared" si="80"/>
        <v>1.2869296600000002</v>
      </c>
      <c r="P214" s="5">
        <f t="shared" si="80"/>
        <v>2.89081025</v>
      </c>
      <c r="Q214" s="5">
        <f t="shared" si="80"/>
        <v>1.2869296600000002</v>
      </c>
      <c r="R214" s="213"/>
      <c r="S214" s="213"/>
      <c r="T214" s="213"/>
      <c r="U214" s="211"/>
      <c r="V214" s="211"/>
      <c r="W214" s="212"/>
    </row>
    <row r="215" spans="1:23" ht="15.75">
      <c r="A215" s="222" t="s">
        <v>638</v>
      </c>
      <c r="B215" s="13" t="s">
        <v>515</v>
      </c>
      <c r="C215" s="36"/>
      <c r="D215" s="36"/>
      <c r="E215" s="36"/>
      <c r="F215" s="213"/>
      <c r="G215" s="213"/>
      <c r="H215" s="213"/>
      <c r="I215" s="213"/>
      <c r="J215" s="213"/>
      <c r="K215" s="213"/>
      <c r="L215" s="213"/>
      <c r="M215" s="213"/>
      <c r="N215" s="213"/>
      <c r="O215" s="213"/>
      <c r="P215" s="213"/>
      <c r="Q215" s="213"/>
      <c r="R215" s="213"/>
      <c r="S215" s="213"/>
      <c r="T215" s="213"/>
      <c r="U215" s="211"/>
      <c r="V215" s="211"/>
      <c r="W215" s="212"/>
    </row>
    <row r="216" spans="1:23" ht="15.75">
      <c r="A216" s="222" t="s">
        <v>638</v>
      </c>
      <c r="B216" s="3" t="s">
        <v>523</v>
      </c>
      <c r="C216" s="36"/>
      <c r="D216" s="36"/>
      <c r="E216" s="36"/>
      <c r="F216" s="213"/>
      <c r="G216" s="213"/>
      <c r="H216" s="213"/>
      <c r="I216" s="213"/>
      <c r="J216" s="213"/>
      <c r="K216" s="213"/>
      <c r="L216" s="213"/>
      <c r="M216" s="213"/>
      <c r="N216" s="213"/>
      <c r="O216" s="213"/>
      <c r="P216" s="213"/>
      <c r="Q216" s="213"/>
      <c r="R216" s="213"/>
      <c r="S216" s="213"/>
      <c r="T216" s="213"/>
      <c r="U216" s="211"/>
      <c r="V216" s="211"/>
      <c r="W216" s="212"/>
    </row>
    <row r="217" spans="1:23" ht="31.5">
      <c r="A217" s="209" t="s">
        <v>638</v>
      </c>
      <c r="B217" s="210" t="s">
        <v>863</v>
      </c>
      <c r="C217" s="36">
        <v>0.372</v>
      </c>
      <c r="D217" s="36">
        <v>0.372</v>
      </c>
      <c r="E217" s="36">
        <v>0.79489372</v>
      </c>
      <c r="F217" s="213"/>
      <c r="G217" s="213"/>
      <c r="H217" s="213"/>
      <c r="I217" s="213"/>
      <c r="J217" s="213">
        <v>0.372</v>
      </c>
      <c r="K217" s="213">
        <v>0.79489372</v>
      </c>
      <c r="L217" s="213"/>
      <c r="M217" s="213"/>
      <c r="N217" s="213">
        <f>M217+K217+I217+G217</f>
        <v>0.79489372</v>
      </c>
      <c r="O217" s="213">
        <f aca="true" t="shared" si="81" ref="O217:Q219">M217</f>
        <v>0</v>
      </c>
      <c r="P217" s="213">
        <f t="shared" si="81"/>
        <v>0.79489372</v>
      </c>
      <c r="Q217" s="213">
        <f t="shared" si="81"/>
        <v>0</v>
      </c>
      <c r="R217" s="213"/>
      <c r="S217" s="213">
        <f>D217-E217</f>
        <v>-0.42289372000000003</v>
      </c>
      <c r="T217" s="213">
        <f>S217/D217*100</f>
        <v>-113.68110752688172</v>
      </c>
      <c r="U217" s="211"/>
      <c r="V217" s="211"/>
      <c r="W217" s="212" t="s">
        <v>607</v>
      </c>
    </row>
    <row r="218" spans="1:23" ht="31.5">
      <c r="A218" s="209" t="s">
        <v>638</v>
      </c>
      <c r="B218" s="210" t="s">
        <v>538</v>
      </c>
      <c r="C218" s="36">
        <v>1.6179999999999999</v>
      </c>
      <c r="D218" s="36">
        <v>1.6179999999999999</v>
      </c>
      <c r="E218" s="36">
        <v>0.5953903700000001</v>
      </c>
      <c r="F218" s="213"/>
      <c r="G218" s="213"/>
      <c r="H218" s="213">
        <v>1.6179999999999999</v>
      </c>
      <c r="I218" s="213">
        <v>0.235649</v>
      </c>
      <c r="J218" s="213"/>
      <c r="K218" s="213">
        <v>0.35974137</v>
      </c>
      <c r="L218" s="213"/>
      <c r="M218" s="213"/>
      <c r="N218" s="213">
        <f>M218+K218+I218+G218</f>
        <v>0.5953903700000001</v>
      </c>
      <c r="O218" s="213">
        <f t="shared" si="81"/>
        <v>0</v>
      </c>
      <c r="P218" s="213">
        <f t="shared" si="81"/>
        <v>0.5953903700000001</v>
      </c>
      <c r="Q218" s="213">
        <f t="shared" si="81"/>
        <v>0</v>
      </c>
      <c r="R218" s="213"/>
      <c r="S218" s="213">
        <f>D218-E218</f>
        <v>1.0226096299999998</v>
      </c>
      <c r="T218" s="213">
        <f>S218/D218*100</f>
        <v>63.20207849196539</v>
      </c>
      <c r="U218" s="211"/>
      <c r="V218" s="211"/>
      <c r="W218" s="212" t="s">
        <v>607</v>
      </c>
    </row>
    <row r="219" spans="1:23" ht="31.5">
      <c r="A219" s="209" t="s">
        <v>638</v>
      </c>
      <c r="B219" s="210" t="s">
        <v>864</v>
      </c>
      <c r="C219" s="36">
        <v>0.527</v>
      </c>
      <c r="D219" s="36">
        <v>0.527</v>
      </c>
      <c r="E219" s="36">
        <v>0.5904739999999999</v>
      </c>
      <c r="F219" s="213"/>
      <c r="G219" s="213"/>
      <c r="H219" s="213">
        <v>0.527</v>
      </c>
      <c r="I219" s="213">
        <v>0.5904739999999999</v>
      </c>
      <c r="J219" s="213"/>
      <c r="K219" s="213"/>
      <c r="L219" s="213"/>
      <c r="M219" s="213"/>
      <c r="N219" s="36">
        <f>M219+K219+I219+G219</f>
        <v>0.5904739999999999</v>
      </c>
      <c r="O219" s="36">
        <f t="shared" si="81"/>
        <v>0</v>
      </c>
      <c r="P219" s="36">
        <f t="shared" si="81"/>
        <v>0.5904739999999999</v>
      </c>
      <c r="Q219" s="36">
        <f t="shared" si="81"/>
        <v>0</v>
      </c>
      <c r="R219" s="213"/>
      <c r="S219" s="213">
        <f>D219-E219</f>
        <v>-0.06347399999999992</v>
      </c>
      <c r="T219" s="213">
        <f>S219/D219*100</f>
        <v>-12.044402277039833</v>
      </c>
      <c r="U219" s="211"/>
      <c r="V219" s="211"/>
      <c r="W219" s="212" t="s">
        <v>607</v>
      </c>
    </row>
    <row r="220" spans="1:23" ht="15.75">
      <c r="A220" s="37" t="s">
        <v>638</v>
      </c>
      <c r="B220" s="13" t="s">
        <v>615</v>
      </c>
      <c r="C220" s="33">
        <f>C219+C218+C217</f>
        <v>2.517</v>
      </c>
      <c r="D220" s="33">
        <f aca="true" t="shared" si="82" ref="D220:Q220">D219+D218+D217</f>
        <v>2.517</v>
      </c>
      <c r="E220" s="33">
        <f t="shared" si="82"/>
        <v>1.9807580900000001</v>
      </c>
      <c r="F220" s="33">
        <f t="shared" si="82"/>
        <v>0</v>
      </c>
      <c r="G220" s="33">
        <f t="shared" si="82"/>
        <v>0</v>
      </c>
      <c r="H220" s="33">
        <f t="shared" si="82"/>
        <v>2.145</v>
      </c>
      <c r="I220" s="33">
        <f t="shared" si="82"/>
        <v>0.8261229999999999</v>
      </c>
      <c r="J220" s="33">
        <f t="shared" si="82"/>
        <v>0.372</v>
      </c>
      <c r="K220" s="33">
        <f t="shared" si="82"/>
        <v>1.15463509</v>
      </c>
      <c r="L220" s="33">
        <f t="shared" si="82"/>
        <v>0</v>
      </c>
      <c r="M220" s="33">
        <f t="shared" si="82"/>
        <v>0</v>
      </c>
      <c r="N220" s="5">
        <f t="shared" si="82"/>
        <v>1.9807580900000001</v>
      </c>
      <c r="O220" s="5">
        <f t="shared" si="82"/>
        <v>0</v>
      </c>
      <c r="P220" s="5">
        <f t="shared" si="82"/>
        <v>1.9807580900000001</v>
      </c>
      <c r="Q220" s="5">
        <f t="shared" si="82"/>
        <v>0</v>
      </c>
      <c r="R220" s="213"/>
      <c r="S220" s="213"/>
      <c r="T220" s="213"/>
      <c r="U220" s="211"/>
      <c r="V220" s="211"/>
      <c r="W220" s="212"/>
    </row>
    <row r="221" spans="1:23" ht="15.75">
      <c r="A221" s="222" t="s">
        <v>638</v>
      </c>
      <c r="B221" s="13" t="s">
        <v>682</v>
      </c>
      <c r="C221" s="36"/>
      <c r="D221" s="36"/>
      <c r="E221" s="36"/>
      <c r="F221" s="213"/>
      <c r="G221" s="213"/>
      <c r="H221" s="213"/>
      <c r="I221" s="213"/>
      <c r="J221" s="213"/>
      <c r="K221" s="213"/>
      <c r="L221" s="213"/>
      <c r="M221" s="213"/>
      <c r="N221" s="213"/>
      <c r="O221" s="213"/>
      <c r="P221" s="213"/>
      <c r="Q221" s="213"/>
      <c r="R221" s="213"/>
      <c r="S221" s="213"/>
      <c r="T221" s="213"/>
      <c r="U221" s="211"/>
      <c r="V221" s="211"/>
      <c r="W221" s="212"/>
    </row>
    <row r="222" spans="1:23" ht="15.75">
      <c r="A222" s="222" t="s">
        <v>638</v>
      </c>
      <c r="B222" s="3" t="s">
        <v>521</v>
      </c>
      <c r="C222" s="36"/>
      <c r="D222" s="36"/>
      <c r="E222" s="36"/>
      <c r="F222" s="213"/>
      <c r="G222" s="213"/>
      <c r="H222" s="213"/>
      <c r="I222" s="213"/>
      <c r="J222" s="213"/>
      <c r="K222" s="213"/>
      <c r="L222" s="213"/>
      <c r="M222" s="213"/>
      <c r="N222" s="213"/>
      <c r="O222" s="213"/>
      <c r="P222" s="213"/>
      <c r="Q222" s="213"/>
      <c r="R222" s="213"/>
      <c r="S222" s="213"/>
      <c r="T222" s="213"/>
      <c r="U222" s="211"/>
      <c r="V222" s="211"/>
      <c r="W222" s="212"/>
    </row>
    <row r="223" spans="1:23" ht="31.5">
      <c r="A223" s="209" t="s">
        <v>638</v>
      </c>
      <c r="B223" s="210" t="s">
        <v>865</v>
      </c>
      <c r="C223" s="36">
        <v>0.42</v>
      </c>
      <c r="D223" s="36">
        <v>0.42</v>
      </c>
      <c r="E223" s="36">
        <v>0.50328</v>
      </c>
      <c r="F223" s="213"/>
      <c r="G223" s="213"/>
      <c r="H223" s="213">
        <v>0.42</v>
      </c>
      <c r="I223" s="213">
        <v>0.50328</v>
      </c>
      <c r="J223" s="213"/>
      <c r="K223" s="213"/>
      <c r="L223" s="213"/>
      <c r="M223" s="213"/>
      <c r="N223" s="213">
        <f>M223+K223+I223+G223</f>
        <v>0.50328</v>
      </c>
      <c r="O223" s="213">
        <f aca="true" t="shared" si="83" ref="O223:Q227">M223</f>
        <v>0</v>
      </c>
      <c r="P223" s="213">
        <f t="shared" si="83"/>
        <v>0.50328</v>
      </c>
      <c r="Q223" s="213">
        <f t="shared" si="83"/>
        <v>0</v>
      </c>
      <c r="R223" s="213"/>
      <c r="S223" s="213">
        <f>D223-E223</f>
        <v>-0.08327999999999997</v>
      </c>
      <c r="T223" s="213">
        <f>S223/D223*100</f>
        <v>-19.828571428571422</v>
      </c>
      <c r="U223" s="211"/>
      <c r="V223" s="211"/>
      <c r="W223" s="212" t="s">
        <v>608</v>
      </c>
    </row>
    <row r="224" spans="1:23" ht="31.5">
      <c r="A224" s="209" t="s">
        <v>638</v>
      </c>
      <c r="B224" s="210" t="s">
        <v>866</v>
      </c>
      <c r="C224" s="36">
        <v>0.391</v>
      </c>
      <c r="D224" s="36">
        <v>0.391</v>
      </c>
      <c r="E224" s="36">
        <v>0.4406857900000001</v>
      </c>
      <c r="F224" s="213"/>
      <c r="G224" s="213"/>
      <c r="H224" s="213"/>
      <c r="I224" s="213"/>
      <c r="J224" s="213">
        <v>0.391</v>
      </c>
      <c r="K224" s="213">
        <v>0.4406857900000001</v>
      </c>
      <c r="L224" s="213"/>
      <c r="M224" s="213"/>
      <c r="N224" s="213">
        <f>M224+K224+I224+G224</f>
        <v>0.4406857900000001</v>
      </c>
      <c r="O224" s="213">
        <f t="shared" si="83"/>
        <v>0</v>
      </c>
      <c r="P224" s="213">
        <f t="shared" si="83"/>
        <v>0.4406857900000001</v>
      </c>
      <c r="Q224" s="213">
        <f t="shared" si="83"/>
        <v>0</v>
      </c>
      <c r="R224" s="213"/>
      <c r="S224" s="213">
        <f>D224-E224</f>
        <v>-0.04968579000000006</v>
      </c>
      <c r="T224" s="213">
        <f>S224/D224*100</f>
        <v>-12.707363171355516</v>
      </c>
      <c r="U224" s="211"/>
      <c r="V224" s="211"/>
      <c r="W224" s="212" t="s">
        <v>607</v>
      </c>
    </row>
    <row r="225" spans="1:23" ht="31.5">
      <c r="A225" s="209" t="s">
        <v>638</v>
      </c>
      <c r="B225" s="210" t="s">
        <v>867</v>
      </c>
      <c r="C225" s="36">
        <v>0.462</v>
      </c>
      <c r="D225" s="36">
        <v>0.462</v>
      </c>
      <c r="E225" s="36">
        <v>0.50426801</v>
      </c>
      <c r="F225" s="213"/>
      <c r="G225" s="213"/>
      <c r="H225" s="213">
        <v>0.462</v>
      </c>
      <c r="I225" s="213">
        <v>0.48106</v>
      </c>
      <c r="J225" s="213"/>
      <c r="K225" s="213">
        <v>0.02320801</v>
      </c>
      <c r="L225" s="213"/>
      <c r="M225" s="213"/>
      <c r="N225" s="213">
        <f>M225+K225+I225+G225</f>
        <v>0.50426801</v>
      </c>
      <c r="O225" s="213">
        <f t="shared" si="83"/>
        <v>0</v>
      </c>
      <c r="P225" s="213">
        <f t="shared" si="83"/>
        <v>0.50426801</v>
      </c>
      <c r="Q225" s="213">
        <f t="shared" si="83"/>
        <v>0</v>
      </c>
      <c r="R225" s="213"/>
      <c r="S225" s="213">
        <f>D225-E225</f>
        <v>-0.04226800999999997</v>
      </c>
      <c r="T225" s="213">
        <f>S225/D225*100</f>
        <v>-9.148919913419906</v>
      </c>
      <c r="U225" s="211"/>
      <c r="V225" s="211"/>
      <c r="W225" s="212" t="s">
        <v>608</v>
      </c>
    </row>
    <row r="226" spans="1:23" ht="31.5">
      <c r="A226" s="209" t="s">
        <v>638</v>
      </c>
      <c r="B226" s="210" t="s">
        <v>868</v>
      </c>
      <c r="C226" s="36">
        <v>0.525</v>
      </c>
      <c r="D226" s="36">
        <v>0.525</v>
      </c>
      <c r="E226" s="36">
        <v>0.399957</v>
      </c>
      <c r="F226" s="213">
        <v>0.525</v>
      </c>
      <c r="G226" s="213">
        <v>0.355336</v>
      </c>
      <c r="H226" s="213"/>
      <c r="I226" s="213">
        <v>0.044621</v>
      </c>
      <c r="J226" s="213"/>
      <c r="K226" s="213"/>
      <c r="L226" s="213"/>
      <c r="M226" s="213"/>
      <c r="N226" s="213">
        <f>M226+K226+I226+G226</f>
        <v>0.399957</v>
      </c>
      <c r="O226" s="213">
        <f t="shared" si="83"/>
        <v>0</v>
      </c>
      <c r="P226" s="213">
        <f t="shared" si="83"/>
        <v>0.399957</v>
      </c>
      <c r="Q226" s="213">
        <f t="shared" si="83"/>
        <v>0</v>
      </c>
      <c r="R226" s="213"/>
      <c r="S226" s="213">
        <f>D226-E226</f>
        <v>0.12504300000000002</v>
      </c>
      <c r="T226" s="213">
        <f>S226/D226*100</f>
        <v>23.81771428571429</v>
      </c>
      <c r="U226" s="211"/>
      <c r="V226" s="211"/>
      <c r="W226" s="212" t="s">
        <v>607</v>
      </c>
    </row>
    <row r="227" spans="1:23" ht="31.5">
      <c r="A227" s="209" t="s">
        <v>638</v>
      </c>
      <c r="B227" s="210" t="s">
        <v>869</v>
      </c>
      <c r="C227" s="36">
        <v>0</v>
      </c>
      <c r="D227" s="36">
        <v>0</v>
      </c>
      <c r="E227" s="36">
        <v>0.016449</v>
      </c>
      <c r="F227" s="213">
        <v>0</v>
      </c>
      <c r="G227" s="213">
        <v>0.016449</v>
      </c>
      <c r="H227" s="213"/>
      <c r="I227" s="213"/>
      <c r="J227" s="213"/>
      <c r="K227" s="213"/>
      <c r="L227" s="213"/>
      <c r="M227" s="213"/>
      <c r="N227" s="36">
        <f>M227+K227+I227+G227</f>
        <v>0.016449</v>
      </c>
      <c r="O227" s="36">
        <f t="shared" si="83"/>
        <v>0</v>
      </c>
      <c r="P227" s="36">
        <f t="shared" si="83"/>
        <v>0.016449</v>
      </c>
      <c r="Q227" s="36">
        <f t="shared" si="83"/>
        <v>0</v>
      </c>
      <c r="R227" s="213"/>
      <c r="S227" s="213">
        <f>D227-E227</f>
        <v>-0.016449</v>
      </c>
      <c r="T227" s="213">
        <v>0</v>
      </c>
      <c r="U227" s="211"/>
      <c r="V227" s="211"/>
      <c r="W227" s="212" t="s">
        <v>599</v>
      </c>
    </row>
    <row r="228" spans="1:23" ht="15.75">
      <c r="A228" s="37" t="s">
        <v>638</v>
      </c>
      <c r="B228" s="13" t="s">
        <v>616</v>
      </c>
      <c r="C228" s="33">
        <f>C227+C226+C225+C224+C223</f>
        <v>1.798</v>
      </c>
      <c r="D228" s="33">
        <f aca="true" t="shared" si="84" ref="D228:Q228">D227+D226+D225+D224+D223</f>
        <v>1.798</v>
      </c>
      <c r="E228" s="33">
        <f t="shared" si="84"/>
        <v>1.8646398</v>
      </c>
      <c r="F228" s="33">
        <f t="shared" si="84"/>
        <v>0.525</v>
      </c>
      <c r="G228" s="33">
        <f t="shared" si="84"/>
        <v>0.371785</v>
      </c>
      <c r="H228" s="33">
        <f t="shared" si="84"/>
        <v>0.882</v>
      </c>
      <c r="I228" s="33">
        <f t="shared" si="84"/>
        <v>1.0289609999999998</v>
      </c>
      <c r="J228" s="33">
        <f t="shared" si="84"/>
        <v>0.391</v>
      </c>
      <c r="K228" s="33">
        <f t="shared" si="84"/>
        <v>0.4638938000000001</v>
      </c>
      <c r="L228" s="33">
        <f t="shared" si="84"/>
        <v>0</v>
      </c>
      <c r="M228" s="33">
        <f t="shared" si="84"/>
        <v>0</v>
      </c>
      <c r="N228" s="33">
        <f t="shared" si="84"/>
        <v>1.8646398</v>
      </c>
      <c r="O228" s="33">
        <f t="shared" si="84"/>
        <v>0</v>
      </c>
      <c r="P228" s="33">
        <f t="shared" si="84"/>
        <v>1.8646398</v>
      </c>
      <c r="Q228" s="33">
        <f t="shared" si="84"/>
        <v>0</v>
      </c>
      <c r="R228" s="213"/>
      <c r="S228" s="213"/>
      <c r="T228" s="213"/>
      <c r="U228" s="211"/>
      <c r="V228" s="211"/>
      <c r="W228" s="212"/>
    </row>
    <row r="229" spans="1:23" ht="18.75">
      <c r="A229" s="39" t="s">
        <v>638</v>
      </c>
      <c r="B229" s="3" t="s">
        <v>683</v>
      </c>
      <c r="C229" s="33">
        <f>C228+C220+C214+C205+C197+C188+C174+C171</f>
        <v>19.600699999999996</v>
      </c>
      <c r="D229" s="33">
        <f aca="true" t="shared" si="85" ref="D229:Q229">D228+D220+D214+D205+D197+D188+D174+D171</f>
        <v>19.600699999999996</v>
      </c>
      <c r="E229" s="33">
        <f t="shared" si="85"/>
        <v>20.38577742</v>
      </c>
      <c r="F229" s="33">
        <f t="shared" si="85"/>
        <v>1.295</v>
      </c>
      <c r="G229" s="33">
        <f t="shared" si="85"/>
        <v>0.728494</v>
      </c>
      <c r="H229" s="33">
        <f t="shared" si="85"/>
        <v>11.8147</v>
      </c>
      <c r="I229" s="33">
        <f t="shared" si="85"/>
        <v>9.739609</v>
      </c>
      <c r="J229" s="33">
        <f t="shared" si="85"/>
        <v>5.1739999999999995</v>
      </c>
      <c r="K229" s="33">
        <f t="shared" si="85"/>
        <v>7.490152920000001</v>
      </c>
      <c r="L229" s="33">
        <f t="shared" si="85"/>
        <v>1.3170000000000002</v>
      </c>
      <c r="M229" s="33">
        <f t="shared" si="85"/>
        <v>2.4275215</v>
      </c>
      <c r="N229" s="44">
        <f t="shared" si="85"/>
        <v>20.38577742</v>
      </c>
      <c r="O229" s="44">
        <f t="shared" si="85"/>
        <v>2.4275215</v>
      </c>
      <c r="P229" s="44">
        <f t="shared" si="85"/>
        <v>20.38577742</v>
      </c>
      <c r="Q229" s="44">
        <f t="shared" si="85"/>
        <v>2.4275215</v>
      </c>
      <c r="R229" s="213"/>
      <c r="S229" s="213"/>
      <c r="T229" s="213"/>
      <c r="U229" s="211"/>
      <c r="V229" s="211"/>
      <c r="W229" s="212"/>
    </row>
    <row r="230" spans="1:23" ht="37.5">
      <c r="A230" s="261" t="s">
        <v>638</v>
      </c>
      <c r="B230" s="22" t="s">
        <v>684</v>
      </c>
      <c r="C230" s="44">
        <f>C229+C166</f>
        <v>26.386699999999998</v>
      </c>
      <c r="D230" s="44">
        <f aca="true" t="shared" si="86" ref="D230:Q230">D229+D166</f>
        <v>26.386699999999998</v>
      </c>
      <c r="E230" s="44">
        <f t="shared" si="86"/>
        <v>27.76649792</v>
      </c>
      <c r="F230" s="44">
        <f t="shared" si="86"/>
        <v>2.925</v>
      </c>
      <c r="G230" s="44">
        <f t="shared" si="86"/>
        <v>2.80132971</v>
      </c>
      <c r="H230" s="44">
        <f t="shared" si="86"/>
        <v>13.0507</v>
      </c>
      <c r="I230" s="44">
        <f t="shared" si="86"/>
        <v>12.669665</v>
      </c>
      <c r="J230" s="44">
        <f t="shared" si="86"/>
        <v>7.1739999999999995</v>
      </c>
      <c r="K230" s="44">
        <f t="shared" si="86"/>
        <v>9.86798171</v>
      </c>
      <c r="L230" s="44">
        <f t="shared" si="86"/>
        <v>3.237</v>
      </c>
      <c r="M230" s="44">
        <f t="shared" si="86"/>
        <v>2.4275215</v>
      </c>
      <c r="N230" s="5">
        <f t="shared" si="86"/>
        <v>27.76649792</v>
      </c>
      <c r="O230" s="5">
        <f t="shared" si="86"/>
        <v>2.4275215</v>
      </c>
      <c r="P230" s="5">
        <f t="shared" si="86"/>
        <v>27.76649792</v>
      </c>
      <c r="Q230" s="5">
        <f t="shared" si="86"/>
        <v>2.4275215</v>
      </c>
      <c r="R230" s="213"/>
      <c r="S230" s="213"/>
      <c r="T230" s="213"/>
      <c r="U230" s="211"/>
      <c r="V230" s="211"/>
      <c r="W230" s="212"/>
    </row>
    <row r="231" spans="1:23" ht="37.5">
      <c r="A231" s="39" t="s">
        <v>640</v>
      </c>
      <c r="B231" s="12" t="s">
        <v>641</v>
      </c>
      <c r="C231" s="36"/>
      <c r="D231" s="36"/>
      <c r="E231" s="36"/>
      <c r="F231" s="213"/>
      <c r="G231" s="213"/>
      <c r="H231" s="213"/>
      <c r="I231" s="213"/>
      <c r="J231" s="213"/>
      <c r="K231" s="213"/>
      <c r="L231" s="213"/>
      <c r="M231" s="213"/>
      <c r="N231" s="213"/>
      <c r="O231" s="213"/>
      <c r="P231" s="213"/>
      <c r="Q231" s="213"/>
      <c r="R231" s="213"/>
      <c r="S231" s="213"/>
      <c r="T231" s="213"/>
      <c r="U231" s="211"/>
      <c r="V231" s="211"/>
      <c r="W231" s="212"/>
    </row>
    <row r="232" spans="1:23" ht="31.5">
      <c r="A232" s="39" t="s">
        <v>539</v>
      </c>
      <c r="B232" s="210" t="s">
        <v>540</v>
      </c>
      <c r="C232" s="36">
        <v>0.4996061016949153</v>
      </c>
      <c r="D232" s="36">
        <v>0.4996061016949153</v>
      </c>
      <c r="E232" s="36">
        <v>0</v>
      </c>
      <c r="F232" s="213"/>
      <c r="G232" s="213"/>
      <c r="H232" s="213"/>
      <c r="I232" s="213"/>
      <c r="J232" s="213"/>
      <c r="K232" s="213"/>
      <c r="L232" s="213">
        <v>0.4996061016949153</v>
      </c>
      <c r="M232" s="213"/>
      <c r="N232" s="213">
        <f>M232+K232+I232+G232</f>
        <v>0</v>
      </c>
      <c r="O232" s="213">
        <f aca="true" t="shared" si="87" ref="O232:Q233">M232</f>
        <v>0</v>
      </c>
      <c r="P232" s="213">
        <f t="shared" si="87"/>
        <v>0</v>
      </c>
      <c r="Q232" s="213">
        <f t="shared" si="87"/>
        <v>0</v>
      </c>
      <c r="R232" s="213"/>
      <c r="S232" s="213">
        <f>D232-E232</f>
        <v>0.4996061016949153</v>
      </c>
      <c r="T232" s="213">
        <f>S232/D232*100</f>
        <v>100</v>
      </c>
      <c r="U232" s="211"/>
      <c r="V232" s="211"/>
      <c r="W232" s="212" t="s">
        <v>604</v>
      </c>
    </row>
    <row r="233" spans="1:23" ht="31.5">
      <c r="A233" s="39" t="s">
        <v>541</v>
      </c>
      <c r="B233" s="210" t="s">
        <v>542</v>
      </c>
      <c r="C233" s="36">
        <v>6.2</v>
      </c>
      <c r="D233" s="36">
        <v>6.199999999999999</v>
      </c>
      <c r="E233" s="36">
        <v>7.53267059</v>
      </c>
      <c r="F233" s="213">
        <v>0.063</v>
      </c>
      <c r="G233" s="213">
        <v>0.063137</v>
      </c>
      <c r="H233" s="213">
        <v>4.035729</v>
      </c>
      <c r="I233" s="213">
        <v>4.035729</v>
      </c>
      <c r="J233" s="213"/>
      <c r="K233" s="213">
        <v>0.60577118</v>
      </c>
      <c r="L233" s="213">
        <v>2.101271</v>
      </c>
      <c r="M233" s="213">
        <v>2.82803341</v>
      </c>
      <c r="N233" s="156">
        <f>M233+K233+I233+G233</f>
        <v>7.53267059</v>
      </c>
      <c r="O233" s="156">
        <f t="shared" si="87"/>
        <v>2.82803341</v>
      </c>
      <c r="P233" s="156">
        <f t="shared" si="87"/>
        <v>7.53267059</v>
      </c>
      <c r="Q233" s="156">
        <f t="shared" si="87"/>
        <v>2.82803341</v>
      </c>
      <c r="R233" s="213"/>
      <c r="S233" s="213">
        <f>D233-E233</f>
        <v>-1.332670590000001</v>
      </c>
      <c r="T233" s="213">
        <f>S233/D233*100</f>
        <v>-21.49468693548389</v>
      </c>
      <c r="U233" s="211"/>
      <c r="V233" s="211"/>
      <c r="W233" s="34" t="s">
        <v>207</v>
      </c>
    </row>
    <row r="234" spans="1:23" ht="18.75">
      <c r="A234" s="209"/>
      <c r="B234" s="3" t="s">
        <v>684</v>
      </c>
      <c r="C234" s="44">
        <f>C233+C232</f>
        <v>6.699606101694916</v>
      </c>
      <c r="D234" s="44">
        <f aca="true" t="shared" si="88" ref="D234:Q234">D233+D232</f>
        <v>6.699606101694915</v>
      </c>
      <c r="E234" s="44">
        <f t="shared" si="88"/>
        <v>7.53267059</v>
      </c>
      <c r="F234" s="44">
        <f t="shared" si="88"/>
        <v>0.063</v>
      </c>
      <c r="G234" s="44">
        <f t="shared" si="88"/>
        <v>0.063137</v>
      </c>
      <c r="H234" s="44">
        <f t="shared" si="88"/>
        <v>4.035729</v>
      </c>
      <c r="I234" s="44">
        <f t="shared" si="88"/>
        <v>4.035729</v>
      </c>
      <c r="J234" s="44">
        <f t="shared" si="88"/>
        <v>0</v>
      </c>
      <c r="K234" s="44">
        <f t="shared" si="88"/>
        <v>0.60577118</v>
      </c>
      <c r="L234" s="44">
        <f t="shared" si="88"/>
        <v>2.6008771016949153</v>
      </c>
      <c r="M234" s="44">
        <f t="shared" si="88"/>
        <v>2.82803341</v>
      </c>
      <c r="N234" s="5">
        <f t="shared" si="88"/>
        <v>7.53267059</v>
      </c>
      <c r="O234" s="5">
        <f t="shared" si="88"/>
        <v>2.82803341</v>
      </c>
      <c r="P234" s="5">
        <f t="shared" si="88"/>
        <v>7.53267059</v>
      </c>
      <c r="Q234" s="5">
        <f t="shared" si="88"/>
        <v>2.82803341</v>
      </c>
      <c r="R234" s="213"/>
      <c r="S234" s="213"/>
      <c r="T234" s="213"/>
      <c r="U234" s="211"/>
      <c r="V234" s="211"/>
      <c r="W234" s="212"/>
    </row>
    <row r="235" spans="1:23" ht="31.5">
      <c r="A235" s="37" t="s">
        <v>642</v>
      </c>
      <c r="B235" s="3" t="s">
        <v>643</v>
      </c>
      <c r="C235" s="36"/>
      <c r="D235" s="36"/>
      <c r="E235" s="36"/>
      <c r="F235" s="7"/>
      <c r="G235" s="7"/>
      <c r="H235" s="7"/>
      <c r="I235" s="7"/>
      <c r="J235" s="7"/>
      <c r="K235" s="7"/>
      <c r="L235" s="7"/>
      <c r="M235" s="7"/>
      <c r="N235" s="7"/>
      <c r="O235" s="7"/>
      <c r="P235" s="7"/>
      <c r="Q235" s="7"/>
      <c r="R235" s="7"/>
      <c r="S235" s="213"/>
      <c r="T235" s="213"/>
      <c r="U235" s="4"/>
      <c r="V235" s="4"/>
      <c r="W235" s="34"/>
    </row>
    <row r="236" spans="1:23" ht="47.25">
      <c r="A236" s="46" t="s">
        <v>644</v>
      </c>
      <c r="B236" s="8" t="s">
        <v>645</v>
      </c>
      <c r="C236" s="36"/>
      <c r="D236" s="36"/>
      <c r="E236" s="36"/>
      <c r="F236" s="213"/>
      <c r="G236" s="213"/>
      <c r="H236" s="213"/>
      <c r="I236" s="213"/>
      <c r="J236" s="213"/>
      <c r="K236" s="213"/>
      <c r="L236" s="213"/>
      <c r="M236" s="213"/>
      <c r="N236" s="213"/>
      <c r="O236" s="213"/>
      <c r="P236" s="213"/>
      <c r="Q236" s="213"/>
      <c r="R236" s="213"/>
      <c r="S236" s="213"/>
      <c r="T236" s="213"/>
      <c r="U236" s="211"/>
      <c r="V236" s="211"/>
      <c r="W236" s="212"/>
    </row>
    <row r="237" spans="1:23" ht="15.75">
      <c r="A237" s="39" t="s">
        <v>644</v>
      </c>
      <c r="B237" s="13" t="s">
        <v>679</v>
      </c>
      <c r="C237" s="36"/>
      <c r="D237" s="36"/>
      <c r="E237" s="36"/>
      <c r="F237" s="213"/>
      <c r="G237" s="213"/>
      <c r="H237" s="213"/>
      <c r="I237" s="213"/>
      <c r="J237" s="213"/>
      <c r="K237" s="213"/>
      <c r="L237" s="213"/>
      <c r="M237" s="213"/>
      <c r="N237" s="213"/>
      <c r="O237" s="213"/>
      <c r="P237" s="213"/>
      <c r="Q237" s="213"/>
      <c r="R237" s="213"/>
      <c r="S237" s="213"/>
      <c r="T237" s="213"/>
      <c r="U237" s="211"/>
      <c r="V237" s="211"/>
      <c r="W237" s="212"/>
    </row>
    <row r="238" spans="1:23" ht="47.25">
      <c r="A238" s="209" t="s">
        <v>644</v>
      </c>
      <c r="B238" s="223" t="s">
        <v>870</v>
      </c>
      <c r="C238" s="36">
        <v>0.06520000000000001</v>
      </c>
      <c r="D238" s="36">
        <v>0.06520000000000001</v>
      </c>
      <c r="E238" s="36">
        <v>0.05659953</v>
      </c>
      <c r="F238" s="213"/>
      <c r="G238" s="213"/>
      <c r="H238" s="213"/>
      <c r="I238" s="213"/>
      <c r="J238" s="213"/>
      <c r="K238" s="213"/>
      <c r="L238" s="213">
        <v>0.06520000000000001</v>
      </c>
      <c r="M238" s="213">
        <v>0.05659953</v>
      </c>
      <c r="N238" s="213">
        <f aca="true" t="shared" si="89" ref="N238:N243">M238+K238+I238+G238</f>
        <v>0.05659953</v>
      </c>
      <c r="O238" s="213">
        <f aca="true" t="shared" si="90" ref="O238:O243">M238</f>
        <v>0.05659953</v>
      </c>
      <c r="P238" s="213">
        <f aca="true" t="shared" si="91" ref="P238:P243">N238</f>
        <v>0.05659953</v>
      </c>
      <c r="Q238" s="213">
        <f aca="true" t="shared" si="92" ref="Q238:Q243">O238</f>
        <v>0.05659953</v>
      </c>
      <c r="R238" s="213"/>
      <c r="S238" s="213">
        <f aca="true" t="shared" si="93" ref="S238:S243">D238-E238</f>
        <v>0.008600470000000006</v>
      </c>
      <c r="T238" s="213">
        <f aca="true" t="shared" si="94" ref="T238:T243">S238/D238*100</f>
        <v>13.190904907975467</v>
      </c>
      <c r="U238" s="211"/>
      <c r="V238" s="211"/>
      <c r="W238" s="212" t="s">
        <v>604</v>
      </c>
    </row>
    <row r="239" spans="1:23" ht="47.25">
      <c r="A239" s="209" t="s">
        <v>644</v>
      </c>
      <c r="B239" s="223" t="s">
        <v>871</v>
      </c>
      <c r="C239" s="36">
        <v>0.13540000000000002</v>
      </c>
      <c r="D239" s="36">
        <v>0.13540000000000002</v>
      </c>
      <c r="E239" s="36">
        <v>0.111</v>
      </c>
      <c r="F239" s="213">
        <v>0.13540000000000002</v>
      </c>
      <c r="G239" s="213">
        <v>0.111</v>
      </c>
      <c r="H239" s="213"/>
      <c r="I239" s="213"/>
      <c r="J239" s="213"/>
      <c r="K239" s="213"/>
      <c r="L239" s="213"/>
      <c r="M239" s="213"/>
      <c r="N239" s="213">
        <f t="shared" si="89"/>
        <v>0.111</v>
      </c>
      <c r="O239" s="213">
        <f t="shared" si="90"/>
        <v>0</v>
      </c>
      <c r="P239" s="213">
        <f t="shared" si="91"/>
        <v>0.111</v>
      </c>
      <c r="Q239" s="213">
        <f t="shared" si="92"/>
        <v>0</v>
      </c>
      <c r="R239" s="213"/>
      <c r="S239" s="213">
        <f t="shared" si="93"/>
        <v>0.02440000000000002</v>
      </c>
      <c r="T239" s="213">
        <f t="shared" si="94"/>
        <v>18.020679468242257</v>
      </c>
      <c r="U239" s="211"/>
      <c r="V239" s="211"/>
      <c r="W239" s="212" t="s">
        <v>604</v>
      </c>
    </row>
    <row r="240" spans="1:23" ht="47.25">
      <c r="A240" s="209" t="s">
        <v>644</v>
      </c>
      <c r="B240" s="223" t="s">
        <v>872</v>
      </c>
      <c r="C240" s="36">
        <v>0.20510000000000003</v>
      </c>
      <c r="D240" s="36">
        <v>0.20510000000000003</v>
      </c>
      <c r="E240" s="36">
        <v>0.165925</v>
      </c>
      <c r="F240" s="213"/>
      <c r="G240" s="213"/>
      <c r="H240" s="213">
        <v>0.20510000000000003</v>
      </c>
      <c r="I240" s="213">
        <v>0.165925</v>
      </c>
      <c r="J240" s="213"/>
      <c r="K240" s="213"/>
      <c r="L240" s="213"/>
      <c r="M240" s="213"/>
      <c r="N240" s="213">
        <f t="shared" si="89"/>
        <v>0.165925</v>
      </c>
      <c r="O240" s="213">
        <f t="shared" si="90"/>
        <v>0</v>
      </c>
      <c r="P240" s="213">
        <f t="shared" si="91"/>
        <v>0.165925</v>
      </c>
      <c r="Q240" s="213">
        <f t="shared" si="92"/>
        <v>0</v>
      </c>
      <c r="R240" s="213"/>
      <c r="S240" s="213">
        <f t="shared" si="93"/>
        <v>0.03917500000000004</v>
      </c>
      <c r="T240" s="213">
        <f t="shared" si="94"/>
        <v>19.10043881033644</v>
      </c>
      <c r="U240" s="211"/>
      <c r="V240" s="211"/>
      <c r="W240" s="212" t="s">
        <v>604</v>
      </c>
    </row>
    <row r="241" spans="1:23" ht="47.25">
      <c r="A241" s="209" t="s">
        <v>644</v>
      </c>
      <c r="B241" s="223" t="s">
        <v>873</v>
      </c>
      <c r="C241" s="36">
        <v>0.20510000000000003</v>
      </c>
      <c r="D241" s="36">
        <v>0.20510000000000003</v>
      </c>
      <c r="E241" s="36">
        <v>0.22296586000000002</v>
      </c>
      <c r="F241" s="213"/>
      <c r="G241" s="213"/>
      <c r="H241" s="213">
        <v>0.20510000000000003</v>
      </c>
      <c r="I241" s="213">
        <v>0.16649</v>
      </c>
      <c r="J241" s="213"/>
      <c r="K241" s="213"/>
      <c r="L241" s="213"/>
      <c r="M241" s="213">
        <v>0.05647586</v>
      </c>
      <c r="N241" s="213">
        <f t="shared" si="89"/>
        <v>0.22296586000000002</v>
      </c>
      <c r="O241" s="213">
        <f t="shared" si="90"/>
        <v>0.05647586</v>
      </c>
      <c r="P241" s="213">
        <f t="shared" si="91"/>
        <v>0.22296586000000002</v>
      </c>
      <c r="Q241" s="213">
        <f t="shared" si="92"/>
        <v>0.05647586</v>
      </c>
      <c r="R241" s="213"/>
      <c r="S241" s="213">
        <f t="shared" si="93"/>
        <v>-0.017865859999999983</v>
      </c>
      <c r="T241" s="213">
        <f t="shared" si="94"/>
        <v>-8.710804485616762</v>
      </c>
      <c r="U241" s="211"/>
      <c r="V241" s="211"/>
      <c r="W241" s="212" t="s">
        <v>604</v>
      </c>
    </row>
    <row r="242" spans="1:23" ht="47.25">
      <c r="A242" s="209" t="s">
        <v>644</v>
      </c>
      <c r="B242" s="223" t="s">
        <v>874</v>
      </c>
      <c r="C242" s="36">
        <v>0.20510000000000003</v>
      </c>
      <c r="D242" s="36">
        <v>0.20510000000000003</v>
      </c>
      <c r="E242" s="36">
        <v>0.15816321</v>
      </c>
      <c r="F242" s="213"/>
      <c r="G242" s="213"/>
      <c r="H242" s="213"/>
      <c r="I242" s="213"/>
      <c r="J242" s="213">
        <v>0.20510000000000003</v>
      </c>
      <c r="K242" s="213">
        <v>0.15816321</v>
      </c>
      <c r="L242" s="213"/>
      <c r="M242" s="213"/>
      <c r="N242" s="213">
        <f t="shared" si="89"/>
        <v>0.15816321</v>
      </c>
      <c r="O242" s="213">
        <f t="shared" si="90"/>
        <v>0</v>
      </c>
      <c r="P242" s="213">
        <f t="shared" si="91"/>
        <v>0.15816321</v>
      </c>
      <c r="Q242" s="213">
        <f t="shared" si="92"/>
        <v>0</v>
      </c>
      <c r="R242" s="213"/>
      <c r="S242" s="213">
        <f t="shared" si="93"/>
        <v>0.046936790000000034</v>
      </c>
      <c r="T242" s="213">
        <f t="shared" si="94"/>
        <v>22.884831789371052</v>
      </c>
      <c r="U242" s="211"/>
      <c r="V242" s="211"/>
      <c r="W242" s="212" t="s">
        <v>604</v>
      </c>
    </row>
    <row r="243" spans="1:23" ht="47.25">
      <c r="A243" s="209" t="s">
        <v>644</v>
      </c>
      <c r="B243" s="223" t="s">
        <v>875</v>
      </c>
      <c r="C243" s="36">
        <v>0.20910000000000004</v>
      </c>
      <c r="D243" s="36">
        <v>0.20910000000000004</v>
      </c>
      <c r="E243" s="36">
        <v>0.16981257</v>
      </c>
      <c r="F243" s="213"/>
      <c r="G243" s="213"/>
      <c r="H243" s="213"/>
      <c r="I243" s="213"/>
      <c r="J243" s="213">
        <v>0.20910000000000004</v>
      </c>
      <c r="K243" s="213">
        <v>0.11285223</v>
      </c>
      <c r="L243" s="213"/>
      <c r="M243" s="213">
        <v>0.05696034</v>
      </c>
      <c r="N243" s="156">
        <f t="shared" si="89"/>
        <v>0.16981257</v>
      </c>
      <c r="O243" s="156">
        <f t="shared" si="90"/>
        <v>0.05696034</v>
      </c>
      <c r="P243" s="156">
        <f t="shared" si="91"/>
        <v>0.16981257</v>
      </c>
      <c r="Q243" s="156">
        <f t="shared" si="92"/>
        <v>0.05696034</v>
      </c>
      <c r="R243" s="213"/>
      <c r="S243" s="213">
        <f t="shared" si="93"/>
        <v>0.03928743000000004</v>
      </c>
      <c r="T243" s="213">
        <f t="shared" si="94"/>
        <v>18.78882352941178</v>
      </c>
      <c r="U243" s="211"/>
      <c r="V243" s="211"/>
      <c r="W243" s="212" t="s">
        <v>604</v>
      </c>
    </row>
    <row r="244" spans="1:23" ht="18.75">
      <c r="A244" s="260" t="s">
        <v>644</v>
      </c>
      <c r="B244" s="262" t="s">
        <v>684</v>
      </c>
      <c r="C244" s="44">
        <f>C243+C242+C241+C240+C239+C238</f>
        <v>1.0250000000000001</v>
      </c>
      <c r="D244" s="44">
        <f aca="true" t="shared" si="95" ref="D244:Q244">D243+D242+D241+D240+D239+D238</f>
        <v>1.0250000000000001</v>
      </c>
      <c r="E244" s="44">
        <f t="shared" si="95"/>
        <v>0.8844661699999999</v>
      </c>
      <c r="F244" s="44">
        <f t="shared" si="95"/>
        <v>0.13540000000000002</v>
      </c>
      <c r="G244" s="44">
        <f t="shared" si="95"/>
        <v>0.111</v>
      </c>
      <c r="H244" s="44">
        <f t="shared" si="95"/>
        <v>0.41020000000000006</v>
      </c>
      <c r="I244" s="44">
        <f t="shared" si="95"/>
        <v>0.332415</v>
      </c>
      <c r="J244" s="44">
        <f t="shared" si="95"/>
        <v>0.41420000000000007</v>
      </c>
      <c r="K244" s="44">
        <f t="shared" si="95"/>
        <v>0.27101544</v>
      </c>
      <c r="L244" s="44">
        <f t="shared" si="95"/>
        <v>0.06520000000000001</v>
      </c>
      <c r="M244" s="44">
        <f t="shared" si="95"/>
        <v>0.17003573</v>
      </c>
      <c r="N244" s="5">
        <f t="shared" si="95"/>
        <v>0.8844661699999999</v>
      </c>
      <c r="O244" s="5">
        <f t="shared" si="95"/>
        <v>0.17003573</v>
      </c>
      <c r="P244" s="5">
        <f t="shared" si="95"/>
        <v>0.8844661699999999</v>
      </c>
      <c r="Q244" s="5">
        <f t="shared" si="95"/>
        <v>0.17003573</v>
      </c>
      <c r="R244" s="213"/>
      <c r="S244" s="213"/>
      <c r="T244" s="213"/>
      <c r="U244" s="211"/>
      <c r="V244" s="211"/>
      <c r="W244" s="212"/>
    </row>
    <row r="245" spans="1:23" ht="47.25">
      <c r="A245" s="46" t="s">
        <v>646</v>
      </c>
      <c r="B245" s="6" t="s">
        <v>543</v>
      </c>
      <c r="C245" s="36"/>
      <c r="D245" s="36"/>
      <c r="E245" s="36"/>
      <c r="F245" s="213"/>
      <c r="G245" s="213"/>
      <c r="H245" s="213"/>
      <c r="I245" s="213"/>
      <c r="J245" s="213"/>
      <c r="K245" s="213"/>
      <c r="L245" s="213"/>
      <c r="M245" s="213"/>
      <c r="N245" s="213"/>
      <c r="O245" s="213"/>
      <c r="P245" s="213"/>
      <c r="Q245" s="213"/>
      <c r="R245" s="213"/>
      <c r="S245" s="213"/>
      <c r="T245" s="213"/>
      <c r="U245" s="211"/>
      <c r="V245" s="211"/>
      <c r="W245" s="212"/>
    </row>
    <row r="246" spans="1:23" ht="15.75">
      <c r="A246" s="46" t="s">
        <v>646</v>
      </c>
      <c r="B246" s="3" t="s">
        <v>679</v>
      </c>
      <c r="C246" s="36"/>
      <c r="D246" s="36"/>
      <c r="E246" s="36"/>
      <c r="F246" s="213"/>
      <c r="G246" s="213"/>
      <c r="H246" s="213"/>
      <c r="I246" s="213"/>
      <c r="J246" s="213"/>
      <c r="K246" s="213"/>
      <c r="L246" s="213"/>
      <c r="M246" s="213"/>
      <c r="N246" s="213"/>
      <c r="O246" s="213"/>
      <c r="P246" s="213"/>
      <c r="Q246" s="213"/>
      <c r="R246" s="213"/>
      <c r="S246" s="213"/>
      <c r="T246" s="213"/>
      <c r="U246" s="211"/>
      <c r="V246" s="211"/>
      <c r="W246" s="212"/>
    </row>
    <row r="247" spans="1:23" ht="63">
      <c r="A247" s="209" t="s">
        <v>646</v>
      </c>
      <c r="B247" s="210" t="s">
        <v>876</v>
      </c>
      <c r="C247" s="36">
        <v>0.85</v>
      </c>
      <c r="D247" s="36">
        <v>0.85</v>
      </c>
      <c r="E247" s="36">
        <v>0.83550391</v>
      </c>
      <c r="F247" s="213"/>
      <c r="G247" s="213"/>
      <c r="H247" s="213"/>
      <c r="I247" s="213"/>
      <c r="J247" s="213"/>
      <c r="K247" s="213"/>
      <c r="L247" s="213">
        <v>0.85</v>
      </c>
      <c r="M247" s="213">
        <v>0.83550391</v>
      </c>
      <c r="N247" s="213">
        <f>M247+K247+I247+G247</f>
        <v>0.83550391</v>
      </c>
      <c r="O247" s="213">
        <f>M247</f>
        <v>0.83550391</v>
      </c>
      <c r="P247" s="213">
        <f>N247</f>
        <v>0.83550391</v>
      </c>
      <c r="Q247" s="213">
        <f>O247</f>
        <v>0.83550391</v>
      </c>
      <c r="R247" s="213"/>
      <c r="S247" s="213">
        <f>D247-E247</f>
        <v>0.014496089999999962</v>
      </c>
      <c r="T247" s="213">
        <f>S247/D247*100</f>
        <v>1.705422352941172</v>
      </c>
      <c r="U247" s="211"/>
      <c r="V247" s="211"/>
      <c r="W247" s="212" t="s">
        <v>604</v>
      </c>
    </row>
    <row r="248" spans="1:23" ht="15.75">
      <c r="A248" s="46" t="s">
        <v>646</v>
      </c>
      <c r="B248" s="3" t="s">
        <v>681</v>
      </c>
      <c r="C248" s="36"/>
      <c r="D248" s="36"/>
      <c r="E248" s="36"/>
      <c r="F248" s="213"/>
      <c r="G248" s="213"/>
      <c r="H248" s="213"/>
      <c r="I248" s="213"/>
      <c r="J248" s="213"/>
      <c r="K248" s="213"/>
      <c r="L248" s="213"/>
      <c r="M248" s="213"/>
      <c r="N248" s="213"/>
      <c r="O248" s="213"/>
      <c r="P248" s="213"/>
      <c r="Q248" s="213"/>
      <c r="R248" s="213"/>
      <c r="S248" s="213"/>
      <c r="T248" s="213"/>
      <c r="U248" s="211"/>
      <c r="V248" s="211"/>
      <c r="W248" s="212"/>
    </row>
    <row r="249" spans="1:23" ht="63">
      <c r="A249" s="209" t="s">
        <v>646</v>
      </c>
      <c r="B249" s="210" t="s">
        <v>877</v>
      </c>
      <c r="C249" s="36">
        <v>0.85</v>
      </c>
      <c r="D249" s="36">
        <v>0.8500000000000001</v>
      </c>
      <c r="E249" s="36">
        <v>0.60929</v>
      </c>
      <c r="F249" s="213"/>
      <c r="G249" s="213"/>
      <c r="H249" s="213">
        <v>0.8500000000000001</v>
      </c>
      <c r="I249" s="213">
        <v>0.60929</v>
      </c>
      <c r="J249" s="213"/>
      <c r="K249" s="213"/>
      <c r="L249" s="213"/>
      <c r="M249" s="213"/>
      <c r="N249" s="156">
        <f>M249+K249+I249+G249</f>
        <v>0.60929</v>
      </c>
      <c r="O249" s="156">
        <f>M249</f>
        <v>0</v>
      </c>
      <c r="P249" s="156">
        <f>N249</f>
        <v>0.60929</v>
      </c>
      <c r="Q249" s="156">
        <f>O249</f>
        <v>0</v>
      </c>
      <c r="R249" s="213"/>
      <c r="S249" s="213">
        <f>D249-E249</f>
        <v>0.2407100000000001</v>
      </c>
      <c r="T249" s="213">
        <f>S249/D249*100</f>
        <v>28.318823529411773</v>
      </c>
      <c r="U249" s="211"/>
      <c r="V249" s="211"/>
      <c r="W249" s="212" t="s">
        <v>604</v>
      </c>
    </row>
    <row r="250" spans="1:23" ht="18.75">
      <c r="A250" s="260" t="s">
        <v>646</v>
      </c>
      <c r="B250" s="263" t="s">
        <v>684</v>
      </c>
      <c r="C250" s="44">
        <f>C249+C247</f>
        <v>1.7</v>
      </c>
      <c r="D250" s="44">
        <f aca="true" t="shared" si="96" ref="D250:Q250">D249+D247</f>
        <v>1.7000000000000002</v>
      </c>
      <c r="E250" s="44">
        <f t="shared" si="96"/>
        <v>1.44479391</v>
      </c>
      <c r="F250" s="44">
        <f t="shared" si="96"/>
        <v>0</v>
      </c>
      <c r="G250" s="44">
        <f t="shared" si="96"/>
        <v>0</v>
      </c>
      <c r="H250" s="44">
        <f t="shared" si="96"/>
        <v>0.8500000000000001</v>
      </c>
      <c r="I250" s="44">
        <f t="shared" si="96"/>
        <v>0.60929</v>
      </c>
      <c r="J250" s="44">
        <f t="shared" si="96"/>
        <v>0</v>
      </c>
      <c r="K250" s="44">
        <f t="shared" si="96"/>
        <v>0</v>
      </c>
      <c r="L250" s="44">
        <f t="shared" si="96"/>
        <v>0.85</v>
      </c>
      <c r="M250" s="44">
        <f t="shared" si="96"/>
        <v>0.83550391</v>
      </c>
      <c r="N250" s="5">
        <f t="shared" si="96"/>
        <v>1.44479391</v>
      </c>
      <c r="O250" s="5">
        <f t="shared" si="96"/>
        <v>0.83550391</v>
      </c>
      <c r="P250" s="5">
        <f t="shared" si="96"/>
        <v>1.44479391</v>
      </c>
      <c r="Q250" s="5">
        <f t="shared" si="96"/>
        <v>0.83550391</v>
      </c>
      <c r="R250" s="213"/>
      <c r="S250" s="213"/>
      <c r="T250" s="213"/>
      <c r="U250" s="211"/>
      <c r="V250" s="211"/>
      <c r="W250" s="212"/>
    </row>
    <row r="251" spans="1:23" ht="15.75">
      <c r="A251" s="37" t="s">
        <v>647</v>
      </c>
      <c r="B251" s="3" t="s">
        <v>648</v>
      </c>
      <c r="C251" s="33"/>
      <c r="D251" s="33"/>
      <c r="E251" s="33"/>
      <c r="F251" s="7"/>
      <c r="G251" s="7"/>
      <c r="H251" s="7"/>
      <c r="I251" s="7"/>
      <c r="J251" s="7"/>
      <c r="K251" s="7"/>
      <c r="L251" s="7"/>
      <c r="M251" s="7"/>
      <c r="N251" s="7"/>
      <c r="O251" s="7"/>
      <c r="P251" s="7"/>
      <c r="Q251" s="7"/>
      <c r="R251" s="7"/>
      <c r="S251" s="213"/>
      <c r="T251" s="213"/>
      <c r="U251" s="4"/>
      <c r="V251" s="4"/>
      <c r="W251" s="34"/>
    </row>
    <row r="252" spans="1:23" ht="63">
      <c r="A252" s="46" t="s">
        <v>649</v>
      </c>
      <c r="B252" s="6" t="s">
        <v>544</v>
      </c>
      <c r="C252" s="36"/>
      <c r="D252" s="36"/>
      <c r="E252" s="36"/>
      <c r="F252" s="7"/>
      <c r="G252" s="7"/>
      <c r="H252" s="7"/>
      <c r="I252" s="7"/>
      <c r="J252" s="7"/>
      <c r="K252" s="7"/>
      <c r="L252" s="7"/>
      <c r="M252" s="7"/>
      <c r="N252" s="7"/>
      <c r="O252" s="7"/>
      <c r="P252" s="7"/>
      <c r="Q252" s="7"/>
      <c r="R252" s="7"/>
      <c r="S252" s="213"/>
      <c r="T252" s="213"/>
      <c r="U252" s="4"/>
      <c r="V252" s="4"/>
      <c r="W252" s="34"/>
    </row>
    <row r="253" spans="1:23" ht="15.75">
      <c r="A253" s="46" t="s">
        <v>649</v>
      </c>
      <c r="B253" s="6" t="s">
        <v>617</v>
      </c>
      <c r="C253" s="36"/>
      <c r="D253" s="36"/>
      <c r="E253" s="36"/>
      <c r="F253" s="213"/>
      <c r="G253" s="213"/>
      <c r="H253" s="213"/>
      <c r="I253" s="213"/>
      <c r="J253" s="213"/>
      <c r="K253" s="213"/>
      <c r="L253" s="213"/>
      <c r="M253" s="213"/>
      <c r="N253" s="213"/>
      <c r="O253" s="213"/>
      <c r="P253" s="213"/>
      <c r="Q253" s="213"/>
      <c r="R253" s="213"/>
      <c r="S253" s="213"/>
      <c r="T253" s="213"/>
      <c r="U253" s="211"/>
      <c r="V253" s="211"/>
      <c r="W253" s="212"/>
    </row>
    <row r="254" spans="1:23" ht="76.5" customHeight="1">
      <c r="A254" s="46" t="s">
        <v>649</v>
      </c>
      <c r="B254" s="223" t="s">
        <v>878</v>
      </c>
      <c r="C254" s="36">
        <v>0</v>
      </c>
      <c r="D254" s="36">
        <v>0</v>
      </c>
      <c r="E254" s="36">
        <v>0.04286</v>
      </c>
      <c r="F254" s="213">
        <v>0</v>
      </c>
      <c r="G254" s="213">
        <v>0.04286</v>
      </c>
      <c r="H254" s="213"/>
      <c r="I254" s="213"/>
      <c r="J254" s="213"/>
      <c r="K254" s="213"/>
      <c r="L254" s="213"/>
      <c r="M254" s="213"/>
      <c r="N254" s="213">
        <f>M254+K254+I254+G254</f>
        <v>0.04286</v>
      </c>
      <c r="O254" s="213">
        <f aca="true" t="shared" si="97" ref="O254:Q256">M254</f>
        <v>0</v>
      </c>
      <c r="P254" s="213">
        <f t="shared" si="97"/>
        <v>0.04286</v>
      </c>
      <c r="Q254" s="213">
        <f t="shared" si="97"/>
        <v>0</v>
      </c>
      <c r="R254" s="213"/>
      <c r="S254" s="213">
        <f>D254-E254</f>
        <v>-0.04286</v>
      </c>
      <c r="T254" s="213">
        <v>0</v>
      </c>
      <c r="U254" s="211"/>
      <c r="V254" s="211"/>
      <c r="W254" s="212" t="s">
        <v>599</v>
      </c>
    </row>
    <row r="255" spans="1:23" ht="64.5" customHeight="1">
      <c r="A255" s="46" t="s">
        <v>649</v>
      </c>
      <c r="B255" s="223" t="s">
        <v>879</v>
      </c>
      <c r="C255" s="36">
        <v>0</v>
      </c>
      <c r="D255" s="36">
        <v>0</v>
      </c>
      <c r="E255" s="36">
        <v>0.03289565</v>
      </c>
      <c r="F255" s="213"/>
      <c r="G255" s="213"/>
      <c r="H255" s="213">
        <v>0</v>
      </c>
      <c r="I255" s="213">
        <v>0.020771</v>
      </c>
      <c r="J255" s="213">
        <v>0</v>
      </c>
      <c r="K255" s="213">
        <v>0.01212465</v>
      </c>
      <c r="L255" s="213"/>
      <c r="M255" s="213"/>
      <c r="N255" s="213">
        <f>M255+K255+I255+G255</f>
        <v>0.03289565</v>
      </c>
      <c r="O255" s="213">
        <f t="shared" si="97"/>
        <v>0</v>
      </c>
      <c r="P255" s="213">
        <f t="shared" si="97"/>
        <v>0.03289565</v>
      </c>
      <c r="Q255" s="213">
        <f t="shared" si="97"/>
        <v>0</v>
      </c>
      <c r="R255" s="213"/>
      <c r="S255" s="213">
        <f>D255-E255</f>
        <v>-0.03289565</v>
      </c>
      <c r="T255" s="213">
        <v>0</v>
      </c>
      <c r="U255" s="211"/>
      <c r="V255" s="211"/>
      <c r="W255" s="212" t="s">
        <v>599</v>
      </c>
    </row>
    <row r="256" spans="1:23" ht="78.75">
      <c r="A256" s="46" t="s">
        <v>649</v>
      </c>
      <c r="B256" s="223" t="s">
        <v>880</v>
      </c>
      <c r="C256" s="36">
        <v>0</v>
      </c>
      <c r="D256" s="36">
        <v>0</v>
      </c>
      <c r="E256" s="36">
        <v>0.12414114</v>
      </c>
      <c r="F256" s="213"/>
      <c r="G256" s="213"/>
      <c r="H256" s="213">
        <v>0</v>
      </c>
      <c r="I256" s="213">
        <v>0.109816</v>
      </c>
      <c r="J256" s="213">
        <v>0</v>
      </c>
      <c r="K256" s="213">
        <v>0.01432514</v>
      </c>
      <c r="L256" s="213"/>
      <c r="M256" s="213"/>
      <c r="N256" s="213">
        <f>M256+K256+I256+G256</f>
        <v>0.12414114</v>
      </c>
      <c r="O256" s="213">
        <f t="shared" si="97"/>
        <v>0</v>
      </c>
      <c r="P256" s="213">
        <f t="shared" si="97"/>
        <v>0.12414114</v>
      </c>
      <c r="Q256" s="213">
        <f t="shared" si="97"/>
        <v>0</v>
      </c>
      <c r="R256" s="213"/>
      <c r="S256" s="213">
        <f>D256-E256</f>
        <v>-0.12414114</v>
      </c>
      <c r="T256" s="213">
        <v>0</v>
      </c>
      <c r="U256" s="211"/>
      <c r="V256" s="211"/>
      <c r="W256" s="212" t="s">
        <v>599</v>
      </c>
    </row>
    <row r="257" spans="1:23" s="221" customFormat="1" ht="15.75">
      <c r="A257" s="46" t="s">
        <v>649</v>
      </c>
      <c r="B257" s="264" t="s">
        <v>680</v>
      </c>
      <c r="C257" s="33">
        <f>C256+C255+C254</f>
        <v>0</v>
      </c>
      <c r="D257" s="33">
        <f aca="true" t="shared" si="98" ref="D257:Q257">D256+D255+D254</f>
        <v>0</v>
      </c>
      <c r="E257" s="33">
        <f t="shared" si="98"/>
        <v>0.19989679</v>
      </c>
      <c r="F257" s="5">
        <f t="shared" si="98"/>
        <v>0</v>
      </c>
      <c r="G257" s="5">
        <f t="shared" si="98"/>
        <v>0.04286</v>
      </c>
      <c r="H257" s="5">
        <f t="shared" si="98"/>
        <v>0</v>
      </c>
      <c r="I257" s="5">
        <f t="shared" si="98"/>
        <v>0.130587</v>
      </c>
      <c r="J257" s="5">
        <f t="shared" si="98"/>
        <v>0</v>
      </c>
      <c r="K257" s="5">
        <f t="shared" si="98"/>
        <v>0.02644979</v>
      </c>
      <c r="L257" s="5">
        <f t="shared" si="98"/>
        <v>0</v>
      </c>
      <c r="M257" s="5">
        <f t="shared" si="98"/>
        <v>0</v>
      </c>
      <c r="N257" s="5">
        <f t="shared" si="98"/>
        <v>0.19989679</v>
      </c>
      <c r="O257" s="5">
        <f t="shared" si="98"/>
        <v>0</v>
      </c>
      <c r="P257" s="5">
        <f t="shared" si="98"/>
        <v>0.19989679</v>
      </c>
      <c r="Q257" s="5">
        <f t="shared" si="98"/>
        <v>0</v>
      </c>
      <c r="R257" s="5"/>
      <c r="S257" s="5"/>
      <c r="T257" s="5"/>
      <c r="U257" s="3"/>
      <c r="V257" s="3"/>
      <c r="W257" s="208"/>
    </row>
    <row r="258" spans="1:23" ht="15.75">
      <c r="A258" s="46"/>
      <c r="B258" s="6" t="s">
        <v>516</v>
      </c>
      <c r="C258" s="36"/>
      <c r="D258" s="36"/>
      <c r="E258" s="36"/>
      <c r="F258" s="213"/>
      <c r="G258" s="213"/>
      <c r="H258" s="213"/>
      <c r="I258" s="213"/>
      <c r="J258" s="213"/>
      <c r="K258" s="213"/>
      <c r="L258" s="213"/>
      <c r="M258" s="213"/>
      <c r="N258" s="213"/>
      <c r="O258" s="213"/>
      <c r="P258" s="213"/>
      <c r="Q258" s="213"/>
      <c r="R258" s="213"/>
      <c r="S258" s="213"/>
      <c r="T258" s="213"/>
      <c r="U258" s="211"/>
      <c r="V258" s="211"/>
      <c r="W258" s="212"/>
    </row>
    <row r="259" spans="1:23" ht="78.75">
      <c r="A259" s="209" t="s">
        <v>649</v>
      </c>
      <c r="B259" s="223" t="s">
        <v>881</v>
      </c>
      <c r="C259" s="36">
        <v>0.4087584745762712</v>
      </c>
      <c r="D259" s="36">
        <v>0.4087584745762712</v>
      </c>
      <c r="E259" s="36">
        <v>0</v>
      </c>
      <c r="F259" s="213"/>
      <c r="G259" s="213"/>
      <c r="H259" s="213"/>
      <c r="I259" s="213"/>
      <c r="J259" s="213"/>
      <c r="K259" s="213"/>
      <c r="L259" s="213">
        <v>0.4087584745762712</v>
      </c>
      <c r="M259" s="213"/>
      <c r="N259" s="213">
        <f>M259+K259+I259+G259</f>
        <v>0</v>
      </c>
      <c r="O259" s="213">
        <f>M259</f>
        <v>0</v>
      </c>
      <c r="P259" s="213">
        <f>N259</f>
        <v>0</v>
      </c>
      <c r="Q259" s="213">
        <f>O259</f>
        <v>0</v>
      </c>
      <c r="R259" s="213"/>
      <c r="S259" s="213">
        <f>D259-E259</f>
        <v>0.4087584745762712</v>
      </c>
      <c r="T259" s="213">
        <f>S259/D259*100</f>
        <v>100</v>
      </c>
      <c r="U259" s="211"/>
      <c r="V259" s="211"/>
      <c r="W259" s="212" t="s">
        <v>604</v>
      </c>
    </row>
    <row r="260" spans="1:23" ht="15.75">
      <c r="A260" s="46" t="s">
        <v>649</v>
      </c>
      <c r="B260" s="6" t="s">
        <v>681</v>
      </c>
      <c r="C260" s="36"/>
      <c r="D260" s="36"/>
      <c r="E260" s="36"/>
      <c r="F260" s="213"/>
      <c r="G260" s="213"/>
      <c r="H260" s="213"/>
      <c r="I260" s="213"/>
      <c r="J260" s="213"/>
      <c r="K260" s="213"/>
      <c r="L260" s="213"/>
      <c r="M260" s="213"/>
      <c r="N260" s="213"/>
      <c r="O260" s="213"/>
      <c r="P260" s="213"/>
      <c r="Q260" s="213"/>
      <c r="R260" s="213"/>
      <c r="S260" s="213"/>
      <c r="T260" s="213"/>
      <c r="U260" s="211"/>
      <c r="V260" s="211"/>
      <c r="W260" s="212"/>
    </row>
    <row r="261" spans="1:23" ht="78.75">
      <c r="A261" s="209" t="s">
        <v>649</v>
      </c>
      <c r="B261" s="223" t="s">
        <v>882</v>
      </c>
      <c r="C261" s="36">
        <v>0</v>
      </c>
      <c r="D261" s="36">
        <v>0</v>
      </c>
      <c r="E261" s="36">
        <v>0.329859</v>
      </c>
      <c r="F261" s="213"/>
      <c r="G261" s="213"/>
      <c r="H261" s="213">
        <v>0</v>
      </c>
      <c r="I261" s="213">
        <v>0.329859</v>
      </c>
      <c r="J261" s="213"/>
      <c r="K261" s="213"/>
      <c r="L261" s="213"/>
      <c r="M261" s="213"/>
      <c r="N261" s="213">
        <f>M261+K261+I261+G261</f>
        <v>0.329859</v>
      </c>
      <c r="O261" s="213">
        <f>M261</f>
        <v>0</v>
      </c>
      <c r="P261" s="213">
        <f>N261</f>
        <v>0.329859</v>
      </c>
      <c r="Q261" s="213">
        <f>O261</f>
        <v>0</v>
      </c>
      <c r="R261" s="213"/>
      <c r="S261" s="213">
        <f>D261-E261</f>
        <v>-0.329859</v>
      </c>
      <c r="T261" s="213">
        <v>0</v>
      </c>
      <c r="U261" s="211"/>
      <c r="V261" s="211"/>
      <c r="W261" s="212" t="s">
        <v>599</v>
      </c>
    </row>
    <row r="262" spans="1:23" ht="15.75">
      <c r="A262" s="46" t="s">
        <v>649</v>
      </c>
      <c r="B262" s="6" t="s">
        <v>512</v>
      </c>
      <c r="C262" s="36"/>
      <c r="D262" s="36"/>
      <c r="E262" s="36"/>
      <c r="F262" s="213"/>
      <c r="G262" s="213"/>
      <c r="H262" s="213"/>
      <c r="I262" s="213"/>
      <c r="J262" s="213"/>
      <c r="K262" s="213"/>
      <c r="L262" s="213"/>
      <c r="M262" s="213"/>
      <c r="N262" s="213"/>
      <c r="O262" s="213"/>
      <c r="P262" s="213"/>
      <c r="Q262" s="213"/>
      <c r="R262" s="213"/>
      <c r="S262" s="213"/>
      <c r="T262" s="213"/>
      <c r="U262" s="211"/>
      <c r="V262" s="211"/>
      <c r="W262" s="212"/>
    </row>
    <row r="263" spans="1:23" ht="78.75">
      <c r="A263" s="209" t="s">
        <v>649</v>
      </c>
      <c r="B263" s="223" t="s">
        <v>883</v>
      </c>
      <c r="C263" s="36">
        <v>0.3787584745762712</v>
      </c>
      <c r="D263" s="36">
        <v>0.3787584745762712</v>
      </c>
      <c r="E263" s="36">
        <v>0.396346</v>
      </c>
      <c r="F263" s="213"/>
      <c r="G263" s="213"/>
      <c r="H263" s="213">
        <v>0.3787584745762712</v>
      </c>
      <c r="I263" s="213">
        <v>0.396346</v>
      </c>
      <c r="J263" s="213"/>
      <c r="K263" s="213"/>
      <c r="L263" s="213"/>
      <c r="M263" s="213"/>
      <c r="N263" s="213">
        <f>M263+K263+I263+G263</f>
        <v>0.396346</v>
      </c>
      <c r="O263" s="213">
        <f>M263</f>
        <v>0</v>
      </c>
      <c r="P263" s="213">
        <f>N263</f>
        <v>0.396346</v>
      </c>
      <c r="Q263" s="213">
        <f>O263</f>
        <v>0</v>
      </c>
      <c r="R263" s="213"/>
      <c r="S263" s="213">
        <f>D263-E263</f>
        <v>-0.017587525423728767</v>
      </c>
      <c r="T263" s="213">
        <f>S263/D263*100</f>
        <v>-4.643467170841385</v>
      </c>
      <c r="U263" s="211"/>
      <c r="V263" s="211"/>
      <c r="W263" s="212" t="s">
        <v>608</v>
      </c>
    </row>
    <row r="264" spans="1:23" ht="15.75">
      <c r="A264" s="46" t="s">
        <v>649</v>
      </c>
      <c r="B264" s="6" t="s">
        <v>515</v>
      </c>
      <c r="C264" s="36"/>
      <c r="D264" s="36"/>
      <c r="E264" s="36"/>
      <c r="F264" s="213"/>
      <c r="G264" s="213"/>
      <c r="H264" s="213"/>
      <c r="I264" s="213"/>
      <c r="J264" s="213"/>
      <c r="K264" s="213"/>
      <c r="L264" s="213"/>
      <c r="M264" s="213"/>
      <c r="N264" s="213"/>
      <c r="O264" s="213"/>
      <c r="P264" s="213"/>
      <c r="Q264" s="213"/>
      <c r="R264" s="213"/>
      <c r="S264" s="213"/>
      <c r="T264" s="213"/>
      <c r="U264" s="211"/>
      <c r="V264" s="211"/>
      <c r="W264" s="212"/>
    </row>
    <row r="265" spans="1:23" ht="78.75">
      <c r="A265" s="209" t="s">
        <v>649</v>
      </c>
      <c r="B265" s="223" t="s">
        <v>884</v>
      </c>
      <c r="C265" s="36">
        <v>0.4087584745762712</v>
      </c>
      <c r="D265" s="36">
        <v>0.4087584745762712</v>
      </c>
      <c r="E265" s="36">
        <v>0.354271</v>
      </c>
      <c r="F265" s="213"/>
      <c r="G265" s="213"/>
      <c r="H265" s="213">
        <v>0.4087584745762712</v>
      </c>
      <c r="I265" s="213">
        <v>0.354271</v>
      </c>
      <c r="J265" s="213"/>
      <c r="K265" s="213"/>
      <c r="L265" s="213"/>
      <c r="M265" s="213"/>
      <c r="N265" s="213">
        <f>M265+K265+I265+G265</f>
        <v>0.354271</v>
      </c>
      <c r="O265" s="213">
        <f>M265</f>
        <v>0</v>
      </c>
      <c r="P265" s="213">
        <f>N265</f>
        <v>0.354271</v>
      </c>
      <c r="Q265" s="213">
        <f>O265</f>
        <v>0</v>
      </c>
      <c r="R265" s="213"/>
      <c r="S265" s="213">
        <f>D265-E265</f>
        <v>0.05448747457627118</v>
      </c>
      <c r="T265" s="213">
        <f>S265/D265*100</f>
        <v>13.329992639970142</v>
      </c>
      <c r="U265" s="211"/>
      <c r="V265" s="211"/>
      <c r="W265" s="212" t="s">
        <v>598</v>
      </c>
    </row>
    <row r="266" spans="1:23" ht="24" customHeight="1">
      <c r="A266" s="46" t="s">
        <v>649</v>
      </c>
      <c r="B266" s="6" t="s">
        <v>513</v>
      </c>
      <c r="C266" s="36"/>
      <c r="D266" s="36"/>
      <c r="E266" s="36"/>
      <c r="F266" s="213"/>
      <c r="G266" s="213"/>
      <c r="H266" s="213"/>
      <c r="I266" s="213"/>
      <c r="J266" s="213"/>
      <c r="K266" s="213"/>
      <c r="L266" s="213"/>
      <c r="M266" s="213"/>
      <c r="N266" s="213"/>
      <c r="O266" s="213"/>
      <c r="P266" s="213"/>
      <c r="Q266" s="213"/>
      <c r="R266" s="213"/>
      <c r="S266" s="213"/>
      <c r="T266" s="213"/>
      <c r="U266" s="211"/>
      <c r="V266" s="211"/>
      <c r="W266" s="212"/>
    </row>
    <row r="267" spans="1:23" ht="71.25" customHeight="1">
      <c r="A267" s="209" t="s">
        <v>649</v>
      </c>
      <c r="B267" s="223" t="s">
        <v>885</v>
      </c>
      <c r="C267" s="36">
        <v>0.4237584745762712</v>
      </c>
      <c r="D267" s="36">
        <v>0.4237584745762712</v>
      </c>
      <c r="E267" s="36">
        <v>0</v>
      </c>
      <c r="F267" s="213"/>
      <c r="G267" s="213"/>
      <c r="H267" s="213"/>
      <c r="I267" s="213"/>
      <c r="J267" s="213">
        <v>0.4237584745762712</v>
      </c>
      <c r="K267" s="213"/>
      <c r="L267" s="213"/>
      <c r="M267" s="213"/>
      <c r="N267" s="213">
        <f>M267+K267+I267+G267</f>
        <v>0</v>
      </c>
      <c r="O267" s="213">
        <f aca="true" t="shared" si="99" ref="O267:Q268">M267</f>
        <v>0</v>
      </c>
      <c r="P267" s="213">
        <f t="shared" si="99"/>
        <v>0</v>
      </c>
      <c r="Q267" s="213">
        <f t="shared" si="99"/>
        <v>0</v>
      </c>
      <c r="R267" s="213"/>
      <c r="S267" s="213">
        <f>D267-E267</f>
        <v>0.4237584745762712</v>
      </c>
      <c r="T267" s="213">
        <f>S267/D267*100</f>
        <v>100</v>
      </c>
      <c r="U267" s="211"/>
      <c r="V267" s="211"/>
      <c r="W267" s="212" t="s">
        <v>604</v>
      </c>
    </row>
    <row r="268" spans="1:23" ht="63">
      <c r="A268" s="209" t="s">
        <v>649</v>
      </c>
      <c r="B268" s="223" t="s">
        <v>886</v>
      </c>
      <c r="C268" s="36">
        <v>0</v>
      </c>
      <c r="D268" s="36">
        <v>0</v>
      </c>
      <c r="E268" s="36">
        <v>0.37773503</v>
      </c>
      <c r="F268" s="213"/>
      <c r="G268" s="213"/>
      <c r="H268" s="213"/>
      <c r="I268" s="213"/>
      <c r="J268" s="213"/>
      <c r="K268" s="213">
        <v>0.37773503</v>
      </c>
      <c r="L268" s="213"/>
      <c r="M268" s="213"/>
      <c r="N268" s="213">
        <f>M268+K268+I268+G268</f>
        <v>0.37773503</v>
      </c>
      <c r="O268" s="213">
        <f t="shared" si="99"/>
        <v>0</v>
      </c>
      <c r="P268" s="213">
        <f t="shared" si="99"/>
        <v>0.37773503</v>
      </c>
      <c r="Q268" s="213">
        <f t="shared" si="99"/>
        <v>0</v>
      </c>
      <c r="R268" s="213"/>
      <c r="S268" s="213">
        <f>D268-E268</f>
        <v>-0.37773503</v>
      </c>
      <c r="T268" s="213">
        <v>0</v>
      </c>
      <c r="U268" s="211"/>
      <c r="V268" s="211"/>
      <c r="W268" s="212" t="s">
        <v>599</v>
      </c>
    </row>
    <row r="269" spans="1:23" ht="15.75">
      <c r="A269" s="209"/>
      <c r="B269" s="47" t="s">
        <v>613</v>
      </c>
      <c r="C269" s="36">
        <f>C268+C267</f>
        <v>0.4237584745762712</v>
      </c>
      <c r="D269" s="36">
        <f aca="true" t="shared" si="100" ref="D269:Q269">D268+D267</f>
        <v>0.4237584745762712</v>
      </c>
      <c r="E269" s="36">
        <f t="shared" si="100"/>
        <v>0.37773503</v>
      </c>
      <c r="F269" s="213">
        <f t="shared" si="100"/>
        <v>0</v>
      </c>
      <c r="G269" s="213">
        <f t="shared" si="100"/>
        <v>0</v>
      </c>
      <c r="H269" s="213">
        <f t="shared" si="100"/>
        <v>0</v>
      </c>
      <c r="I269" s="213">
        <f t="shared" si="100"/>
        <v>0</v>
      </c>
      <c r="J269" s="213">
        <f t="shared" si="100"/>
        <v>0.4237584745762712</v>
      </c>
      <c r="K269" s="213">
        <f t="shared" si="100"/>
        <v>0.37773503</v>
      </c>
      <c r="L269" s="213">
        <f t="shared" si="100"/>
        <v>0</v>
      </c>
      <c r="M269" s="213">
        <f t="shared" si="100"/>
        <v>0</v>
      </c>
      <c r="N269" s="213">
        <f t="shared" si="100"/>
        <v>0.37773503</v>
      </c>
      <c r="O269" s="213">
        <f t="shared" si="100"/>
        <v>0</v>
      </c>
      <c r="P269" s="213">
        <f t="shared" si="100"/>
        <v>0.37773503</v>
      </c>
      <c r="Q269" s="213">
        <f t="shared" si="100"/>
        <v>0</v>
      </c>
      <c r="R269" s="213"/>
      <c r="S269" s="213"/>
      <c r="T269" s="213"/>
      <c r="U269" s="211"/>
      <c r="V269" s="211"/>
      <c r="W269" s="212"/>
    </row>
    <row r="270" spans="1:23" ht="15.75">
      <c r="A270" s="46" t="s">
        <v>649</v>
      </c>
      <c r="B270" s="6" t="s">
        <v>514</v>
      </c>
      <c r="C270" s="36"/>
      <c r="D270" s="36"/>
      <c r="E270" s="36"/>
      <c r="F270" s="213"/>
      <c r="G270" s="213"/>
      <c r="H270" s="213"/>
      <c r="I270" s="213"/>
      <c r="J270" s="213"/>
      <c r="K270" s="213"/>
      <c r="L270" s="213"/>
      <c r="M270" s="213"/>
      <c r="N270" s="213"/>
      <c r="O270" s="213"/>
      <c r="P270" s="213"/>
      <c r="Q270" s="213"/>
      <c r="R270" s="213"/>
      <c r="S270" s="213"/>
      <c r="T270" s="213"/>
      <c r="U270" s="211"/>
      <c r="V270" s="211"/>
      <c r="W270" s="212"/>
    </row>
    <row r="271" spans="1:23" ht="78.75">
      <c r="A271" s="209" t="s">
        <v>649</v>
      </c>
      <c r="B271" s="223" t="s">
        <v>887</v>
      </c>
      <c r="C271" s="36">
        <v>0.4237584745762712</v>
      </c>
      <c r="D271" s="36">
        <v>0.4237584745762712</v>
      </c>
      <c r="E271" s="36">
        <v>0</v>
      </c>
      <c r="F271" s="213"/>
      <c r="G271" s="213"/>
      <c r="H271" s="213"/>
      <c r="I271" s="213"/>
      <c r="J271" s="213"/>
      <c r="K271" s="213"/>
      <c r="L271" s="213">
        <v>0.4237584745762712</v>
      </c>
      <c r="M271" s="213"/>
      <c r="N271" s="156">
        <f>M271+K271+I271+G271</f>
        <v>0</v>
      </c>
      <c r="O271" s="156">
        <f>M271</f>
        <v>0</v>
      </c>
      <c r="P271" s="156">
        <f>N271</f>
        <v>0</v>
      </c>
      <c r="Q271" s="156">
        <f>O271</f>
        <v>0</v>
      </c>
      <c r="R271" s="213"/>
      <c r="S271" s="213">
        <f>D271-E271</f>
        <v>0.4237584745762712</v>
      </c>
      <c r="T271" s="213">
        <f>S271/D271*100</f>
        <v>100</v>
      </c>
      <c r="U271" s="211"/>
      <c r="V271" s="211"/>
      <c r="W271" s="212" t="s">
        <v>604</v>
      </c>
    </row>
    <row r="272" spans="1:23" ht="18.75">
      <c r="A272" s="209"/>
      <c r="B272" s="20" t="s">
        <v>619</v>
      </c>
      <c r="C272" s="36">
        <f>C271+C269+C265+C263+C261+C259</f>
        <v>2.0437923728813563</v>
      </c>
      <c r="D272" s="33">
        <f aca="true" t="shared" si="101" ref="D272:Q272">D271+D269+D265+D263+D261+D259</f>
        <v>2.0437923728813563</v>
      </c>
      <c r="E272" s="33">
        <f t="shared" si="101"/>
        <v>1.4582110299999997</v>
      </c>
      <c r="F272" s="5">
        <f t="shared" si="101"/>
        <v>0</v>
      </c>
      <c r="G272" s="5">
        <f t="shared" si="101"/>
        <v>0</v>
      </c>
      <c r="H272" s="5">
        <f t="shared" si="101"/>
        <v>0.7875169491525424</v>
      </c>
      <c r="I272" s="5">
        <f t="shared" si="101"/>
        <v>1.080476</v>
      </c>
      <c r="J272" s="5">
        <f t="shared" si="101"/>
        <v>0.4237584745762712</v>
      </c>
      <c r="K272" s="5">
        <f t="shared" si="101"/>
        <v>0.37773503</v>
      </c>
      <c r="L272" s="5">
        <f t="shared" si="101"/>
        <v>0.8325169491525424</v>
      </c>
      <c r="M272" s="5">
        <f t="shared" si="101"/>
        <v>0</v>
      </c>
      <c r="N272" s="44">
        <f t="shared" si="101"/>
        <v>1.4582110299999997</v>
      </c>
      <c r="O272" s="44">
        <f t="shared" si="101"/>
        <v>0</v>
      </c>
      <c r="P272" s="44">
        <f t="shared" si="101"/>
        <v>1.4582110299999997</v>
      </c>
      <c r="Q272" s="44">
        <f t="shared" si="101"/>
        <v>0</v>
      </c>
      <c r="R272" s="5"/>
      <c r="S272" s="213"/>
      <c r="T272" s="213"/>
      <c r="U272" s="211"/>
      <c r="V272" s="211"/>
      <c r="W272" s="212"/>
    </row>
    <row r="273" spans="1:23" ht="18.75">
      <c r="A273" s="209" t="s">
        <v>649</v>
      </c>
      <c r="B273" s="263" t="s">
        <v>684</v>
      </c>
      <c r="C273" s="44">
        <f>C272+C257</f>
        <v>2.0437923728813563</v>
      </c>
      <c r="D273" s="44">
        <f aca="true" t="shared" si="102" ref="D273:Q273">D272+D257</f>
        <v>2.0437923728813563</v>
      </c>
      <c r="E273" s="44">
        <f t="shared" si="102"/>
        <v>1.6581078199999997</v>
      </c>
      <c r="F273" s="44">
        <f t="shared" si="102"/>
        <v>0</v>
      </c>
      <c r="G273" s="44">
        <f t="shared" si="102"/>
        <v>0.04286</v>
      </c>
      <c r="H273" s="44">
        <f t="shared" si="102"/>
        <v>0.7875169491525424</v>
      </c>
      <c r="I273" s="44">
        <f t="shared" si="102"/>
        <v>1.211063</v>
      </c>
      <c r="J273" s="44">
        <f t="shared" si="102"/>
        <v>0.4237584745762712</v>
      </c>
      <c r="K273" s="44">
        <f t="shared" si="102"/>
        <v>0.40418482</v>
      </c>
      <c r="L273" s="44">
        <f t="shared" si="102"/>
        <v>0.8325169491525424</v>
      </c>
      <c r="M273" s="44">
        <f t="shared" si="102"/>
        <v>0</v>
      </c>
      <c r="N273" s="5">
        <f t="shared" si="102"/>
        <v>1.6581078199999997</v>
      </c>
      <c r="O273" s="5">
        <f t="shared" si="102"/>
        <v>0</v>
      </c>
      <c r="P273" s="5">
        <f t="shared" si="102"/>
        <v>1.6581078199999997</v>
      </c>
      <c r="Q273" s="5">
        <f t="shared" si="102"/>
        <v>0</v>
      </c>
      <c r="R273" s="213"/>
      <c r="S273" s="213"/>
      <c r="T273" s="213"/>
      <c r="U273" s="211"/>
      <c r="V273" s="211"/>
      <c r="W273" s="212"/>
    </row>
    <row r="274" spans="1:23" ht="47.25">
      <c r="A274" s="46" t="s">
        <v>650</v>
      </c>
      <c r="B274" s="8" t="s">
        <v>545</v>
      </c>
      <c r="C274" s="36"/>
      <c r="D274" s="36"/>
      <c r="E274" s="36"/>
      <c r="F274" s="7"/>
      <c r="G274" s="7"/>
      <c r="H274" s="7"/>
      <c r="I274" s="7"/>
      <c r="J274" s="7"/>
      <c r="K274" s="7"/>
      <c r="L274" s="7"/>
      <c r="M274" s="7"/>
      <c r="N274" s="7"/>
      <c r="O274" s="7"/>
      <c r="P274" s="7"/>
      <c r="Q274" s="7"/>
      <c r="R274" s="7"/>
      <c r="S274" s="213"/>
      <c r="T274" s="213"/>
      <c r="U274" s="4"/>
      <c r="V274" s="4"/>
      <c r="W274" s="34"/>
    </row>
    <row r="275" spans="1:23" ht="15.75">
      <c r="A275" s="46" t="s">
        <v>650</v>
      </c>
      <c r="B275" s="6" t="s">
        <v>546</v>
      </c>
      <c r="C275" s="36"/>
      <c r="D275" s="36"/>
      <c r="E275" s="36"/>
      <c r="F275" s="213"/>
      <c r="G275" s="213"/>
      <c r="H275" s="213"/>
      <c r="I275" s="213"/>
      <c r="J275" s="213"/>
      <c r="K275" s="213"/>
      <c r="L275" s="213"/>
      <c r="M275" s="213"/>
      <c r="N275" s="213"/>
      <c r="O275" s="213"/>
      <c r="P275" s="213"/>
      <c r="Q275" s="213"/>
      <c r="R275" s="213"/>
      <c r="S275" s="213"/>
      <c r="T275" s="213"/>
      <c r="U275" s="211"/>
      <c r="V275" s="211"/>
      <c r="W275" s="212"/>
    </row>
    <row r="276" spans="1:23" ht="63">
      <c r="A276" s="209" t="s">
        <v>650</v>
      </c>
      <c r="B276" s="223" t="s">
        <v>888</v>
      </c>
      <c r="C276" s="36">
        <v>0.15216440677966103</v>
      </c>
      <c r="D276" s="36">
        <v>0.15216440677966103</v>
      </c>
      <c r="E276" s="36">
        <v>0.14489491999999998</v>
      </c>
      <c r="F276" s="213">
        <v>0.15216440677966103</v>
      </c>
      <c r="G276" s="213">
        <v>0.14489491999999998</v>
      </c>
      <c r="H276" s="213"/>
      <c r="I276" s="213"/>
      <c r="J276" s="213"/>
      <c r="K276" s="213"/>
      <c r="L276" s="213"/>
      <c r="M276" s="213"/>
      <c r="N276" s="213">
        <f aca="true" t="shared" si="103" ref="N276:N300">M276+K276+I276+G276</f>
        <v>0.14489491999999998</v>
      </c>
      <c r="O276" s="213">
        <f aca="true" t="shared" si="104" ref="O276:O300">M276</f>
        <v>0</v>
      </c>
      <c r="P276" s="213">
        <f aca="true" t="shared" si="105" ref="P276:P300">N276</f>
        <v>0.14489491999999998</v>
      </c>
      <c r="Q276" s="213">
        <f aca="true" t="shared" si="106" ref="Q276:Q300">O276</f>
        <v>0</v>
      </c>
      <c r="R276" s="213"/>
      <c r="S276" s="213">
        <f aca="true" t="shared" si="107" ref="S276:S300">D276-E276</f>
        <v>0.00726948677966105</v>
      </c>
      <c r="T276" s="213">
        <f aca="true" t="shared" si="108" ref="T276:T281">S276/D276*100</f>
        <v>4.777389754614232</v>
      </c>
      <c r="U276" s="211"/>
      <c r="V276" s="211"/>
      <c r="W276" s="212" t="s">
        <v>604</v>
      </c>
    </row>
    <row r="277" spans="1:23" ht="63">
      <c r="A277" s="209" t="s">
        <v>650</v>
      </c>
      <c r="B277" s="223" t="s">
        <v>889</v>
      </c>
      <c r="C277" s="36">
        <v>0.15216440677966103</v>
      </c>
      <c r="D277" s="36">
        <v>0.15216440677966103</v>
      </c>
      <c r="E277" s="36">
        <v>0</v>
      </c>
      <c r="F277" s="213">
        <v>0.15216440677966103</v>
      </c>
      <c r="G277" s="213">
        <v>0</v>
      </c>
      <c r="H277" s="213"/>
      <c r="I277" s="213"/>
      <c r="J277" s="213"/>
      <c r="K277" s="213"/>
      <c r="L277" s="213"/>
      <c r="M277" s="213"/>
      <c r="N277" s="213">
        <f t="shared" si="103"/>
        <v>0</v>
      </c>
      <c r="O277" s="213">
        <f t="shared" si="104"/>
        <v>0</v>
      </c>
      <c r="P277" s="213">
        <f t="shared" si="105"/>
        <v>0</v>
      </c>
      <c r="Q277" s="213">
        <f t="shared" si="106"/>
        <v>0</v>
      </c>
      <c r="R277" s="213"/>
      <c r="S277" s="213">
        <f t="shared" si="107"/>
        <v>0.15216440677966103</v>
      </c>
      <c r="T277" s="213">
        <f t="shared" si="108"/>
        <v>100</v>
      </c>
      <c r="U277" s="211"/>
      <c r="V277" s="211"/>
      <c r="W277" s="212" t="s">
        <v>604</v>
      </c>
    </row>
    <row r="278" spans="1:23" ht="47.25">
      <c r="A278" s="209" t="s">
        <v>650</v>
      </c>
      <c r="B278" s="223" t="s">
        <v>890</v>
      </c>
      <c r="C278" s="36">
        <v>0</v>
      </c>
      <c r="D278" s="36">
        <v>0</v>
      </c>
      <c r="E278" s="36">
        <v>0.15471046</v>
      </c>
      <c r="F278" s="213">
        <v>0</v>
      </c>
      <c r="G278" s="213">
        <v>0.15471046</v>
      </c>
      <c r="H278" s="213"/>
      <c r="I278" s="213"/>
      <c r="J278" s="213"/>
      <c r="K278" s="213"/>
      <c r="L278" s="213"/>
      <c r="M278" s="213"/>
      <c r="N278" s="213">
        <f t="shared" si="103"/>
        <v>0.15471046</v>
      </c>
      <c r="O278" s="213">
        <f t="shared" si="104"/>
        <v>0</v>
      </c>
      <c r="P278" s="213">
        <f t="shared" si="105"/>
        <v>0.15471046</v>
      </c>
      <c r="Q278" s="213">
        <f t="shared" si="106"/>
        <v>0</v>
      </c>
      <c r="R278" s="213"/>
      <c r="S278" s="213">
        <f t="shared" si="107"/>
        <v>-0.15471046</v>
      </c>
      <c r="T278" s="213">
        <v>0</v>
      </c>
      <c r="U278" s="211"/>
      <c r="V278" s="211"/>
      <c r="W278" s="212" t="s">
        <v>599</v>
      </c>
    </row>
    <row r="279" spans="1:23" ht="63">
      <c r="A279" s="209" t="s">
        <v>650</v>
      </c>
      <c r="B279" s="223" t="s">
        <v>891</v>
      </c>
      <c r="C279" s="36">
        <v>0.15216440677966103</v>
      </c>
      <c r="D279" s="36">
        <v>0.15216440677966103</v>
      </c>
      <c r="E279" s="36">
        <v>0.13008799999999998</v>
      </c>
      <c r="F279" s="213"/>
      <c r="G279" s="213"/>
      <c r="H279" s="213">
        <v>0.15216440677966103</v>
      </c>
      <c r="I279" s="213">
        <v>0.13008799999999998</v>
      </c>
      <c r="J279" s="213"/>
      <c r="K279" s="213"/>
      <c r="L279" s="213"/>
      <c r="M279" s="213"/>
      <c r="N279" s="213">
        <f t="shared" si="103"/>
        <v>0.13008799999999998</v>
      </c>
      <c r="O279" s="213">
        <f t="shared" si="104"/>
        <v>0</v>
      </c>
      <c r="P279" s="213">
        <f t="shared" si="105"/>
        <v>0.13008799999999998</v>
      </c>
      <c r="Q279" s="213">
        <f t="shared" si="106"/>
        <v>0</v>
      </c>
      <c r="R279" s="213"/>
      <c r="S279" s="213">
        <f t="shared" si="107"/>
        <v>0.02207640677966105</v>
      </c>
      <c r="T279" s="213">
        <f t="shared" si="108"/>
        <v>14.508259353732045</v>
      </c>
      <c r="U279" s="211"/>
      <c r="V279" s="211"/>
      <c r="W279" s="212" t="s">
        <v>604</v>
      </c>
    </row>
    <row r="280" spans="1:23" ht="63">
      <c r="A280" s="209" t="s">
        <v>650</v>
      </c>
      <c r="B280" s="223" t="s">
        <v>892</v>
      </c>
      <c r="C280" s="36">
        <v>0.15216440677966103</v>
      </c>
      <c r="D280" s="36">
        <v>0.15216440677966103</v>
      </c>
      <c r="E280" s="36">
        <v>0.12890483</v>
      </c>
      <c r="F280" s="213"/>
      <c r="G280" s="213"/>
      <c r="H280" s="213"/>
      <c r="I280" s="213"/>
      <c r="J280" s="213">
        <v>0.15216440677966103</v>
      </c>
      <c r="K280" s="213">
        <v>0.12890483</v>
      </c>
      <c r="L280" s="213"/>
      <c r="M280" s="213"/>
      <c r="N280" s="213">
        <f t="shared" si="103"/>
        <v>0.12890483</v>
      </c>
      <c r="O280" s="213">
        <f t="shared" si="104"/>
        <v>0</v>
      </c>
      <c r="P280" s="213">
        <f t="shared" si="105"/>
        <v>0.12890483</v>
      </c>
      <c r="Q280" s="213">
        <f t="shared" si="106"/>
        <v>0</v>
      </c>
      <c r="R280" s="213"/>
      <c r="S280" s="213">
        <f t="shared" si="107"/>
        <v>0.023259576779661034</v>
      </c>
      <c r="T280" s="213">
        <f t="shared" si="108"/>
        <v>15.285819642001858</v>
      </c>
      <c r="U280" s="211"/>
      <c r="V280" s="211"/>
      <c r="W280" s="212" t="s">
        <v>604</v>
      </c>
    </row>
    <row r="281" spans="1:23" ht="63">
      <c r="A281" s="209" t="s">
        <v>650</v>
      </c>
      <c r="B281" s="223" t="s">
        <v>893</v>
      </c>
      <c r="C281" s="36">
        <v>0.152164406779661</v>
      </c>
      <c r="D281" s="36">
        <v>0.152164406779661</v>
      </c>
      <c r="E281" s="36">
        <v>0</v>
      </c>
      <c r="F281" s="213"/>
      <c r="G281" s="213"/>
      <c r="H281" s="213"/>
      <c r="I281" s="213"/>
      <c r="J281" s="213">
        <v>0.152164406779661</v>
      </c>
      <c r="K281" s="213"/>
      <c r="L281" s="213"/>
      <c r="M281" s="213"/>
      <c r="N281" s="213">
        <f t="shared" si="103"/>
        <v>0</v>
      </c>
      <c r="O281" s="213">
        <f t="shared" si="104"/>
        <v>0</v>
      </c>
      <c r="P281" s="213">
        <f t="shared" si="105"/>
        <v>0</v>
      </c>
      <c r="Q281" s="213">
        <f t="shared" si="106"/>
        <v>0</v>
      </c>
      <c r="R281" s="213"/>
      <c r="S281" s="213">
        <f t="shared" si="107"/>
        <v>0.152164406779661</v>
      </c>
      <c r="T281" s="213">
        <f t="shared" si="108"/>
        <v>100</v>
      </c>
      <c r="U281" s="211"/>
      <c r="V281" s="211"/>
      <c r="W281" s="212" t="s">
        <v>604</v>
      </c>
    </row>
    <row r="282" spans="1:23" ht="65.25" customHeight="1">
      <c r="A282" s="209" t="s">
        <v>650</v>
      </c>
      <c r="B282" s="223" t="s">
        <v>894</v>
      </c>
      <c r="C282" s="36">
        <v>0</v>
      </c>
      <c r="D282" s="36">
        <v>0</v>
      </c>
      <c r="E282" s="36">
        <v>0.071617</v>
      </c>
      <c r="F282" s="213">
        <v>0</v>
      </c>
      <c r="G282" s="213">
        <v>0.071617</v>
      </c>
      <c r="H282" s="213"/>
      <c r="I282" s="213"/>
      <c r="J282" s="213"/>
      <c r="K282" s="213"/>
      <c r="L282" s="213"/>
      <c r="M282" s="213"/>
      <c r="N282" s="213">
        <f t="shared" si="103"/>
        <v>0.071617</v>
      </c>
      <c r="O282" s="213">
        <f t="shared" si="104"/>
        <v>0</v>
      </c>
      <c r="P282" s="213">
        <f t="shared" si="105"/>
        <v>0.071617</v>
      </c>
      <c r="Q282" s="213">
        <f t="shared" si="106"/>
        <v>0</v>
      </c>
      <c r="R282" s="213"/>
      <c r="S282" s="213">
        <f t="shared" si="107"/>
        <v>-0.071617</v>
      </c>
      <c r="T282" s="213">
        <v>0</v>
      </c>
      <c r="U282" s="211"/>
      <c r="V282" s="211"/>
      <c r="W282" s="212" t="s">
        <v>599</v>
      </c>
    </row>
    <row r="283" spans="1:23" ht="77.25" customHeight="1">
      <c r="A283" s="209" t="s">
        <v>650</v>
      </c>
      <c r="B283" s="223" t="s">
        <v>895</v>
      </c>
      <c r="C283" s="36">
        <v>0</v>
      </c>
      <c r="D283" s="36">
        <v>0</v>
      </c>
      <c r="E283" s="36">
        <v>0.055277</v>
      </c>
      <c r="F283" s="213">
        <v>0</v>
      </c>
      <c r="G283" s="213">
        <v>0.055277</v>
      </c>
      <c r="H283" s="213"/>
      <c r="I283" s="213"/>
      <c r="J283" s="213"/>
      <c r="K283" s="213"/>
      <c r="L283" s="213"/>
      <c r="M283" s="213"/>
      <c r="N283" s="213">
        <f t="shared" si="103"/>
        <v>0.055277</v>
      </c>
      <c r="O283" s="213">
        <f t="shared" si="104"/>
        <v>0</v>
      </c>
      <c r="P283" s="213">
        <f t="shared" si="105"/>
        <v>0.055277</v>
      </c>
      <c r="Q283" s="213">
        <f t="shared" si="106"/>
        <v>0</v>
      </c>
      <c r="R283" s="213"/>
      <c r="S283" s="213">
        <f t="shared" si="107"/>
        <v>-0.055277</v>
      </c>
      <c r="T283" s="213">
        <v>0</v>
      </c>
      <c r="U283" s="211"/>
      <c r="V283" s="211"/>
      <c r="W283" s="212" t="s">
        <v>599</v>
      </c>
    </row>
    <row r="284" spans="1:23" ht="77.25" customHeight="1">
      <c r="A284" s="209" t="s">
        <v>650</v>
      </c>
      <c r="B284" s="223" t="s">
        <v>896</v>
      </c>
      <c r="C284" s="36">
        <v>0</v>
      </c>
      <c r="D284" s="36">
        <v>0</v>
      </c>
      <c r="E284" s="36">
        <v>0.0862</v>
      </c>
      <c r="F284" s="213">
        <v>0</v>
      </c>
      <c r="G284" s="213">
        <v>0.0862</v>
      </c>
      <c r="H284" s="213"/>
      <c r="I284" s="213"/>
      <c r="J284" s="213"/>
      <c r="K284" s="213"/>
      <c r="L284" s="213"/>
      <c r="M284" s="213"/>
      <c r="N284" s="213">
        <f t="shared" si="103"/>
        <v>0.0862</v>
      </c>
      <c r="O284" s="213">
        <f t="shared" si="104"/>
        <v>0</v>
      </c>
      <c r="P284" s="213">
        <f t="shared" si="105"/>
        <v>0.0862</v>
      </c>
      <c r="Q284" s="213">
        <f t="shared" si="106"/>
        <v>0</v>
      </c>
      <c r="R284" s="213"/>
      <c r="S284" s="213">
        <f t="shared" si="107"/>
        <v>-0.0862</v>
      </c>
      <c r="T284" s="213">
        <v>0</v>
      </c>
      <c r="U284" s="211"/>
      <c r="V284" s="211"/>
      <c r="W284" s="212" t="s">
        <v>599</v>
      </c>
    </row>
    <row r="285" spans="1:23" ht="36.75" customHeight="1">
      <c r="A285" s="209" t="s">
        <v>650</v>
      </c>
      <c r="B285" s="223" t="s">
        <v>897</v>
      </c>
      <c r="C285" s="36">
        <v>0</v>
      </c>
      <c r="D285" s="36">
        <v>0</v>
      </c>
      <c r="E285" s="36">
        <v>0.024923999999999998</v>
      </c>
      <c r="F285" s="213">
        <v>0</v>
      </c>
      <c r="G285" s="213">
        <v>0.024923999999999998</v>
      </c>
      <c r="H285" s="213"/>
      <c r="I285" s="213"/>
      <c r="J285" s="213"/>
      <c r="K285" s="213"/>
      <c r="L285" s="213"/>
      <c r="M285" s="213"/>
      <c r="N285" s="213">
        <f t="shared" si="103"/>
        <v>0.024923999999999998</v>
      </c>
      <c r="O285" s="213">
        <f t="shared" si="104"/>
        <v>0</v>
      </c>
      <c r="P285" s="213">
        <f t="shared" si="105"/>
        <v>0.024923999999999998</v>
      </c>
      <c r="Q285" s="213">
        <f t="shared" si="106"/>
        <v>0</v>
      </c>
      <c r="R285" s="213"/>
      <c r="S285" s="213">
        <f t="shared" si="107"/>
        <v>-0.024923999999999998</v>
      </c>
      <c r="T285" s="213">
        <v>0</v>
      </c>
      <c r="U285" s="211"/>
      <c r="V285" s="211"/>
      <c r="W285" s="212" t="s">
        <v>599</v>
      </c>
    </row>
    <row r="286" spans="1:23" ht="48.75" customHeight="1">
      <c r="A286" s="209" t="s">
        <v>650</v>
      </c>
      <c r="B286" s="223" t="s">
        <v>898</v>
      </c>
      <c r="C286" s="36">
        <v>0</v>
      </c>
      <c r="D286" s="36">
        <v>0</v>
      </c>
      <c r="E286" s="36">
        <v>0.030292</v>
      </c>
      <c r="F286" s="213">
        <v>0</v>
      </c>
      <c r="G286" s="213">
        <v>0.030292</v>
      </c>
      <c r="H286" s="213"/>
      <c r="I286" s="213"/>
      <c r="J286" s="213"/>
      <c r="K286" s="213"/>
      <c r="L286" s="213"/>
      <c r="M286" s="213"/>
      <c r="N286" s="213">
        <f t="shared" si="103"/>
        <v>0.030292</v>
      </c>
      <c r="O286" s="213">
        <f t="shared" si="104"/>
        <v>0</v>
      </c>
      <c r="P286" s="213">
        <f t="shared" si="105"/>
        <v>0.030292</v>
      </c>
      <c r="Q286" s="213">
        <f t="shared" si="106"/>
        <v>0</v>
      </c>
      <c r="R286" s="213"/>
      <c r="S286" s="213">
        <f t="shared" si="107"/>
        <v>-0.030292</v>
      </c>
      <c r="T286" s="213">
        <v>0</v>
      </c>
      <c r="U286" s="211"/>
      <c r="V286" s="211"/>
      <c r="W286" s="212" t="s">
        <v>599</v>
      </c>
    </row>
    <row r="287" spans="1:23" ht="28.5" customHeight="1">
      <c r="A287" s="209" t="s">
        <v>650</v>
      </c>
      <c r="B287" s="223" t="s">
        <v>899</v>
      </c>
      <c r="C287" s="36">
        <v>0</v>
      </c>
      <c r="D287" s="36">
        <v>0</v>
      </c>
      <c r="E287" s="36">
        <v>0.016523</v>
      </c>
      <c r="F287" s="213">
        <v>0</v>
      </c>
      <c r="G287" s="213">
        <v>0.016523</v>
      </c>
      <c r="H287" s="213"/>
      <c r="I287" s="213"/>
      <c r="J287" s="213"/>
      <c r="K287" s="213"/>
      <c r="L287" s="213"/>
      <c r="M287" s="213"/>
      <c r="N287" s="213">
        <f t="shared" si="103"/>
        <v>0.016523</v>
      </c>
      <c r="O287" s="213">
        <f t="shared" si="104"/>
        <v>0</v>
      </c>
      <c r="P287" s="213">
        <f t="shared" si="105"/>
        <v>0.016523</v>
      </c>
      <c r="Q287" s="213">
        <f t="shared" si="106"/>
        <v>0</v>
      </c>
      <c r="R287" s="213"/>
      <c r="S287" s="213">
        <f t="shared" si="107"/>
        <v>-0.016523</v>
      </c>
      <c r="T287" s="213">
        <v>0</v>
      </c>
      <c r="U287" s="211"/>
      <c r="V287" s="211"/>
      <c r="W287" s="212" t="s">
        <v>599</v>
      </c>
    </row>
    <row r="288" spans="1:23" ht="63" customHeight="1">
      <c r="A288" s="209" t="s">
        <v>650</v>
      </c>
      <c r="B288" s="223" t="s">
        <v>900</v>
      </c>
      <c r="C288" s="36">
        <v>0</v>
      </c>
      <c r="D288" s="36">
        <v>0</v>
      </c>
      <c r="E288" s="36">
        <v>0.0027400000000000002</v>
      </c>
      <c r="F288" s="213">
        <v>0</v>
      </c>
      <c r="G288" s="213">
        <v>0.0027400000000000002</v>
      </c>
      <c r="H288" s="213"/>
      <c r="I288" s="213"/>
      <c r="J288" s="213"/>
      <c r="K288" s="213"/>
      <c r="L288" s="213"/>
      <c r="M288" s="213"/>
      <c r="N288" s="213">
        <f t="shared" si="103"/>
        <v>0.0027400000000000002</v>
      </c>
      <c r="O288" s="213">
        <f t="shared" si="104"/>
        <v>0</v>
      </c>
      <c r="P288" s="213">
        <f t="shared" si="105"/>
        <v>0.0027400000000000002</v>
      </c>
      <c r="Q288" s="213">
        <f t="shared" si="106"/>
        <v>0</v>
      </c>
      <c r="R288" s="213"/>
      <c r="S288" s="213">
        <f t="shared" si="107"/>
        <v>-0.0027400000000000002</v>
      </c>
      <c r="T288" s="213">
        <v>0</v>
      </c>
      <c r="U288" s="211"/>
      <c r="V288" s="211"/>
      <c r="W288" s="212" t="s">
        <v>599</v>
      </c>
    </row>
    <row r="289" spans="1:23" ht="33.75" customHeight="1">
      <c r="A289" s="209" t="s">
        <v>650</v>
      </c>
      <c r="B289" s="223" t="s">
        <v>901</v>
      </c>
      <c r="C289" s="36">
        <v>0</v>
      </c>
      <c r="D289" s="36">
        <v>0</v>
      </c>
      <c r="E289" s="36">
        <v>0.008265</v>
      </c>
      <c r="F289" s="213"/>
      <c r="G289" s="213"/>
      <c r="H289" s="213">
        <v>0</v>
      </c>
      <c r="I289" s="213">
        <v>0.008265</v>
      </c>
      <c r="J289" s="213"/>
      <c r="K289" s="213"/>
      <c r="L289" s="213"/>
      <c r="M289" s="213"/>
      <c r="N289" s="213">
        <f t="shared" si="103"/>
        <v>0.008265</v>
      </c>
      <c r="O289" s="213">
        <f t="shared" si="104"/>
        <v>0</v>
      </c>
      <c r="P289" s="213">
        <f t="shared" si="105"/>
        <v>0.008265</v>
      </c>
      <c r="Q289" s="213">
        <f t="shared" si="106"/>
        <v>0</v>
      </c>
      <c r="R289" s="213"/>
      <c r="S289" s="213">
        <f t="shared" si="107"/>
        <v>-0.008265</v>
      </c>
      <c r="T289" s="213">
        <v>0</v>
      </c>
      <c r="U289" s="211"/>
      <c r="V289" s="211"/>
      <c r="W289" s="212" t="s">
        <v>599</v>
      </c>
    </row>
    <row r="290" spans="1:23" ht="33.75" customHeight="1">
      <c r="A290" s="209" t="s">
        <v>650</v>
      </c>
      <c r="B290" s="223" t="s">
        <v>902</v>
      </c>
      <c r="C290" s="36">
        <v>0</v>
      </c>
      <c r="D290" s="36">
        <v>0</v>
      </c>
      <c r="E290" s="36">
        <v>0.002755</v>
      </c>
      <c r="F290" s="213"/>
      <c r="G290" s="213"/>
      <c r="H290" s="213">
        <v>0</v>
      </c>
      <c r="I290" s="213">
        <v>0.002755</v>
      </c>
      <c r="J290" s="213"/>
      <c r="K290" s="213"/>
      <c r="L290" s="213"/>
      <c r="M290" s="213"/>
      <c r="N290" s="36">
        <f t="shared" si="103"/>
        <v>0.002755</v>
      </c>
      <c r="O290" s="36">
        <f t="shared" si="104"/>
        <v>0</v>
      </c>
      <c r="P290" s="36">
        <f t="shared" si="105"/>
        <v>0.002755</v>
      </c>
      <c r="Q290" s="36">
        <f t="shared" si="106"/>
        <v>0</v>
      </c>
      <c r="R290" s="213"/>
      <c r="S290" s="213">
        <f t="shared" si="107"/>
        <v>-0.002755</v>
      </c>
      <c r="T290" s="213">
        <v>0</v>
      </c>
      <c r="U290" s="211"/>
      <c r="V290" s="211"/>
      <c r="W290" s="212" t="s">
        <v>599</v>
      </c>
    </row>
    <row r="291" spans="1:23" ht="56.25" customHeight="1">
      <c r="A291" s="209" t="s">
        <v>650</v>
      </c>
      <c r="B291" s="223" t="s">
        <v>903</v>
      </c>
      <c r="C291" s="36">
        <v>0</v>
      </c>
      <c r="D291" s="36">
        <v>0</v>
      </c>
      <c r="E291" s="36">
        <v>0.030305000000000002</v>
      </c>
      <c r="F291" s="213"/>
      <c r="G291" s="213"/>
      <c r="H291" s="213">
        <v>0</v>
      </c>
      <c r="I291" s="36">
        <v>0.030305000000000002</v>
      </c>
      <c r="J291" s="213"/>
      <c r="K291" s="213"/>
      <c r="L291" s="213"/>
      <c r="M291" s="213"/>
      <c r="N291" s="213">
        <f t="shared" si="103"/>
        <v>0.030305000000000002</v>
      </c>
      <c r="O291" s="213">
        <f t="shared" si="104"/>
        <v>0</v>
      </c>
      <c r="P291" s="213">
        <f t="shared" si="105"/>
        <v>0.030305000000000002</v>
      </c>
      <c r="Q291" s="213">
        <f t="shared" si="106"/>
        <v>0</v>
      </c>
      <c r="R291" s="213"/>
      <c r="S291" s="213">
        <f t="shared" si="107"/>
        <v>-0.030305000000000002</v>
      </c>
      <c r="T291" s="213">
        <v>0</v>
      </c>
      <c r="U291" s="211"/>
      <c r="V291" s="211"/>
      <c r="W291" s="212" t="s">
        <v>599</v>
      </c>
    </row>
    <row r="292" spans="1:23" ht="33.75" customHeight="1">
      <c r="A292" s="209" t="s">
        <v>650</v>
      </c>
      <c r="B292" s="223" t="s">
        <v>904</v>
      </c>
      <c r="C292" s="36">
        <v>0</v>
      </c>
      <c r="D292" s="36">
        <v>0</v>
      </c>
      <c r="E292" s="36">
        <v>0.001505</v>
      </c>
      <c r="F292" s="213"/>
      <c r="G292" s="213"/>
      <c r="H292" s="213">
        <v>0</v>
      </c>
      <c r="I292" s="213">
        <v>0.001505</v>
      </c>
      <c r="J292" s="213"/>
      <c r="K292" s="213"/>
      <c r="L292" s="213"/>
      <c r="M292" s="213"/>
      <c r="N292" s="213">
        <f t="shared" si="103"/>
        <v>0.001505</v>
      </c>
      <c r="O292" s="213">
        <f t="shared" si="104"/>
        <v>0</v>
      </c>
      <c r="P292" s="213">
        <f t="shared" si="105"/>
        <v>0.001505</v>
      </c>
      <c r="Q292" s="213">
        <f t="shared" si="106"/>
        <v>0</v>
      </c>
      <c r="R292" s="213"/>
      <c r="S292" s="213">
        <f t="shared" si="107"/>
        <v>-0.001505</v>
      </c>
      <c r="T292" s="213">
        <v>0</v>
      </c>
      <c r="U292" s="211"/>
      <c r="V292" s="211"/>
      <c r="W292" s="212" t="s">
        <v>599</v>
      </c>
    </row>
    <row r="293" spans="1:23" ht="33.75" customHeight="1">
      <c r="A293" s="209" t="s">
        <v>650</v>
      </c>
      <c r="B293" s="223" t="s">
        <v>905</v>
      </c>
      <c r="C293" s="36">
        <v>0</v>
      </c>
      <c r="D293" s="36">
        <v>0</v>
      </c>
      <c r="E293" s="36">
        <v>0.002755</v>
      </c>
      <c r="F293" s="213"/>
      <c r="G293" s="213"/>
      <c r="H293" s="213">
        <v>0</v>
      </c>
      <c r="I293" s="213">
        <v>0.002755</v>
      </c>
      <c r="J293" s="213"/>
      <c r="K293" s="213"/>
      <c r="L293" s="213"/>
      <c r="M293" s="213"/>
      <c r="N293" s="213">
        <f t="shared" si="103"/>
        <v>0.002755</v>
      </c>
      <c r="O293" s="213">
        <f t="shared" si="104"/>
        <v>0</v>
      </c>
      <c r="P293" s="213">
        <f t="shared" si="105"/>
        <v>0.002755</v>
      </c>
      <c r="Q293" s="213">
        <f t="shared" si="106"/>
        <v>0</v>
      </c>
      <c r="R293" s="213"/>
      <c r="S293" s="213">
        <f t="shared" si="107"/>
        <v>-0.002755</v>
      </c>
      <c r="T293" s="213">
        <v>0</v>
      </c>
      <c r="U293" s="211"/>
      <c r="V293" s="211"/>
      <c r="W293" s="212" t="s">
        <v>599</v>
      </c>
    </row>
    <row r="294" spans="1:23" ht="33.75" customHeight="1">
      <c r="A294" s="209" t="s">
        <v>650</v>
      </c>
      <c r="B294" s="223" t="s">
        <v>906</v>
      </c>
      <c r="C294" s="36">
        <v>0</v>
      </c>
      <c r="D294" s="36">
        <v>0</v>
      </c>
      <c r="E294" s="36">
        <v>0.002755</v>
      </c>
      <c r="F294" s="213"/>
      <c r="G294" s="213"/>
      <c r="H294" s="213">
        <v>0</v>
      </c>
      <c r="I294" s="213">
        <v>0.002755</v>
      </c>
      <c r="J294" s="213"/>
      <c r="K294" s="213"/>
      <c r="L294" s="213"/>
      <c r="M294" s="213"/>
      <c r="N294" s="213">
        <f t="shared" si="103"/>
        <v>0.002755</v>
      </c>
      <c r="O294" s="213">
        <f t="shared" si="104"/>
        <v>0</v>
      </c>
      <c r="P294" s="213">
        <f t="shared" si="105"/>
        <v>0.002755</v>
      </c>
      <c r="Q294" s="213">
        <f t="shared" si="106"/>
        <v>0</v>
      </c>
      <c r="R294" s="213"/>
      <c r="S294" s="213">
        <f t="shared" si="107"/>
        <v>-0.002755</v>
      </c>
      <c r="T294" s="213">
        <v>0</v>
      </c>
      <c r="U294" s="211"/>
      <c r="V294" s="211"/>
      <c r="W294" s="212" t="s">
        <v>599</v>
      </c>
    </row>
    <row r="295" spans="1:23" ht="33.75" customHeight="1">
      <c r="A295" s="209" t="s">
        <v>650</v>
      </c>
      <c r="B295" s="223" t="s">
        <v>907</v>
      </c>
      <c r="C295" s="36">
        <v>0</v>
      </c>
      <c r="D295" s="36">
        <v>0</v>
      </c>
      <c r="E295" s="36">
        <v>0.01102</v>
      </c>
      <c r="F295" s="213"/>
      <c r="G295" s="213"/>
      <c r="H295" s="213">
        <v>0</v>
      </c>
      <c r="I295" s="213">
        <v>0.01102</v>
      </c>
      <c r="J295" s="213"/>
      <c r="K295" s="213"/>
      <c r="L295" s="213"/>
      <c r="M295" s="213"/>
      <c r="N295" s="213">
        <f t="shared" si="103"/>
        <v>0.01102</v>
      </c>
      <c r="O295" s="213">
        <f t="shared" si="104"/>
        <v>0</v>
      </c>
      <c r="P295" s="213">
        <f t="shared" si="105"/>
        <v>0.01102</v>
      </c>
      <c r="Q295" s="213">
        <f t="shared" si="106"/>
        <v>0</v>
      </c>
      <c r="R295" s="213"/>
      <c r="S295" s="213">
        <f t="shared" si="107"/>
        <v>-0.01102</v>
      </c>
      <c r="T295" s="213">
        <v>0</v>
      </c>
      <c r="U295" s="211"/>
      <c r="V295" s="211"/>
      <c r="W295" s="212" t="s">
        <v>599</v>
      </c>
    </row>
    <row r="296" spans="1:23" ht="42" customHeight="1">
      <c r="A296" s="209" t="s">
        <v>650</v>
      </c>
      <c r="B296" s="53" t="s">
        <v>908</v>
      </c>
      <c r="C296" s="36">
        <v>0</v>
      </c>
      <c r="D296" s="36">
        <v>0</v>
      </c>
      <c r="E296" s="36">
        <v>0.002755</v>
      </c>
      <c r="F296" s="213"/>
      <c r="G296" s="213"/>
      <c r="H296" s="213">
        <v>0</v>
      </c>
      <c r="I296" s="213">
        <v>0.002755</v>
      </c>
      <c r="J296" s="213"/>
      <c r="K296" s="213"/>
      <c r="L296" s="213"/>
      <c r="M296" s="213"/>
      <c r="N296" s="213">
        <f t="shared" si="103"/>
        <v>0.002755</v>
      </c>
      <c r="O296" s="213">
        <f t="shared" si="104"/>
        <v>0</v>
      </c>
      <c r="P296" s="213">
        <f t="shared" si="105"/>
        <v>0.002755</v>
      </c>
      <c r="Q296" s="213">
        <f t="shared" si="106"/>
        <v>0</v>
      </c>
      <c r="R296" s="213"/>
      <c r="S296" s="213">
        <f t="shared" si="107"/>
        <v>-0.002755</v>
      </c>
      <c r="T296" s="213">
        <v>0</v>
      </c>
      <c r="U296" s="211"/>
      <c r="V296" s="211"/>
      <c r="W296" s="212" t="s">
        <v>599</v>
      </c>
    </row>
    <row r="297" spans="1:23" ht="31.5">
      <c r="A297" s="209" t="s">
        <v>650</v>
      </c>
      <c r="B297" s="53" t="s">
        <v>909</v>
      </c>
      <c r="C297" s="36">
        <v>0</v>
      </c>
      <c r="D297" s="36">
        <v>0</v>
      </c>
      <c r="E297" s="36">
        <v>0.005509</v>
      </c>
      <c r="F297" s="213"/>
      <c r="G297" s="213"/>
      <c r="H297" s="213">
        <v>0</v>
      </c>
      <c r="I297" s="213">
        <v>0.005509</v>
      </c>
      <c r="J297" s="213"/>
      <c r="K297" s="213"/>
      <c r="L297" s="213"/>
      <c r="M297" s="213"/>
      <c r="N297" s="36">
        <f t="shared" si="103"/>
        <v>0.005509</v>
      </c>
      <c r="O297" s="36">
        <f t="shared" si="104"/>
        <v>0</v>
      </c>
      <c r="P297" s="36">
        <f t="shared" si="105"/>
        <v>0.005509</v>
      </c>
      <c r="Q297" s="36">
        <f t="shared" si="106"/>
        <v>0</v>
      </c>
      <c r="R297" s="213"/>
      <c r="S297" s="213">
        <f t="shared" si="107"/>
        <v>-0.005509</v>
      </c>
      <c r="T297" s="213">
        <v>0</v>
      </c>
      <c r="U297" s="211"/>
      <c r="V297" s="211"/>
      <c r="W297" s="212" t="s">
        <v>599</v>
      </c>
    </row>
    <row r="298" spans="1:23" ht="63">
      <c r="A298" s="37" t="s">
        <v>650</v>
      </c>
      <c r="B298" s="53" t="s">
        <v>910</v>
      </c>
      <c r="C298" s="36">
        <v>0</v>
      </c>
      <c r="D298" s="36">
        <v>0</v>
      </c>
      <c r="E298" s="36">
        <v>0.002755</v>
      </c>
      <c r="F298" s="213"/>
      <c r="G298" s="213"/>
      <c r="H298" s="213">
        <v>0</v>
      </c>
      <c r="I298" s="213">
        <v>0.002755</v>
      </c>
      <c r="J298" s="213"/>
      <c r="K298" s="213"/>
      <c r="L298" s="213"/>
      <c r="M298" s="213"/>
      <c r="N298" s="36">
        <f t="shared" si="103"/>
        <v>0.002755</v>
      </c>
      <c r="O298" s="36">
        <f t="shared" si="104"/>
        <v>0</v>
      </c>
      <c r="P298" s="36">
        <f t="shared" si="105"/>
        <v>0.002755</v>
      </c>
      <c r="Q298" s="36">
        <f t="shared" si="106"/>
        <v>0</v>
      </c>
      <c r="R298" s="213"/>
      <c r="S298" s="213">
        <f t="shared" si="107"/>
        <v>-0.002755</v>
      </c>
      <c r="T298" s="213">
        <v>0</v>
      </c>
      <c r="U298" s="211"/>
      <c r="V298" s="211"/>
      <c r="W298" s="212" t="s">
        <v>599</v>
      </c>
    </row>
    <row r="299" spans="1:23" ht="47.25">
      <c r="A299" s="37"/>
      <c r="B299" s="53" t="s">
        <v>911</v>
      </c>
      <c r="C299" s="36">
        <v>0</v>
      </c>
      <c r="D299" s="36">
        <v>0</v>
      </c>
      <c r="E299" s="36">
        <v>0.00551</v>
      </c>
      <c r="F299" s="213"/>
      <c r="G299" s="213"/>
      <c r="H299" s="213">
        <v>0</v>
      </c>
      <c r="I299" s="213">
        <v>0.00551</v>
      </c>
      <c r="J299" s="213"/>
      <c r="K299" s="213"/>
      <c r="L299" s="213"/>
      <c r="M299" s="213"/>
      <c r="N299" s="36">
        <f t="shared" si="103"/>
        <v>0.00551</v>
      </c>
      <c r="O299" s="36">
        <f t="shared" si="104"/>
        <v>0</v>
      </c>
      <c r="P299" s="36">
        <f t="shared" si="105"/>
        <v>0.00551</v>
      </c>
      <c r="Q299" s="36">
        <f t="shared" si="106"/>
        <v>0</v>
      </c>
      <c r="R299" s="213"/>
      <c r="S299" s="213">
        <f t="shared" si="107"/>
        <v>-0.00551</v>
      </c>
      <c r="T299" s="213">
        <v>0</v>
      </c>
      <c r="U299" s="211"/>
      <c r="V299" s="211"/>
      <c r="W299" s="212" t="s">
        <v>599</v>
      </c>
    </row>
    <row r="300" spans="1:23" ht="31.5">
      <c r="A300" s="37"/>
      <c r="B300" s="53" t="s">
        <v>912</v>
      </c>
      <c r="C300" s="36">
        <v>0</v>
      </c>
      <c r="D300" s="36">
        <v>0</v>
      </c>
      <c r="E300" s="36">
        <v>0.008264</v>
      </c>
      <c r="F300" s="213"/>
      <c r="G300" s="213"/>
      <c r="H300" s="213">
        <v>0</v>
      </c>
      <c r="I300" s="213">
        <v>0.008264</v>
      </c>
      <c r="J300" s="213"/>
      <c r="K300" s="213"/>
      <c r="L300" s="213"/>
      <c r="M300" s="213"/>
      <c r="N300" s="36">
        <f t="shared" si="103"/>
        <v>0.008264</v>
      </c>
      <c r="O300" s="36">
        <f t="shared" si="104"/>
        <v>0</v>
      </c>
      <c r="P300" s="36">
        <f t="shared" si="105"/>
        <v>0.008264</v>
      </c>
      <c r="Q300" s="36">
        <f t="shared" si="106"/>
        <v>0</v>
      </c>
      <c r="R300" s="213"/>
      <c r="S300" s="213">
        <f t="shared" si="107"/>
        <v>-0.008264</v>
      </c>
      <c r="T300" s="213">
        <v>0</v>
      </c>
      <c r="U300" s="211"/>
      <c r="V300" s="211"/>
      <c r="W300" s="212" t="s">
        <v>599</v>
      </c>
    </row>
    <row r="301" spans="1:23" s="221" customFormat="1" ht="15.75">
      <c r="A301" s="37"/>
      <c r="B301" s="47" t="s">
        <v>618</v>
      </c>
      <c r="C301" s="33">
        <f>C300+C299+C298+C297+C296+C295+C294+C293+C292+C291+C290+C289+C288+C287+C286+C285+C284+C283+C282+C281+C280+C279+C278+C277+C276</f>
        <v>0.7608220338983052</v>
      </c>
      <c r="D301" s="33">
        <f aca="true" t="shared" si="109" ref="D301:Q301">D300+D299+D298+D297+D296+D295+D294+D293+D292+D291+D290+D289+D288+D287+D286+D285+D284+D283+D282+D281+D280+D279+D278+D277+D276</f>
        <v>0.7608220338983052</v>
      </c>
      <c r="E301" s="33">
        <f t="shared" si="109"/>
        <v>0.93032421</v>
      </c>
      <c r="F301" s="33">
        <f t="shared" si="109"/>
        <v>0.30432881355932206</v>
      </c>
      <c r="G301" s="33">
        <f t="shared" si="109"/>
        <v>0.58717838</v>
      </c>
      <c r="H301" s="33">
        <f t="shared" si="109"/>
        <v>0.15216440677966103</v>
      </c>
      <c r="I301" s="33">
        <f t="shared" si="109"/>
        <v>0.21424099999999996</v>
      </c>
      <c r="J301" s="33">
        <f t="shared" si="109"/>
        <v>0.30432881355932206</v>
      </c>
      <c r="K301" s="33">
        <f t="shared" si="109"/>
        <v>0.12890483</v>
      </c>
      <c r="L301" s="33">
        <f t="shared" si="109"/>
        <v>0</v>
      </c>
      <c r="M301" s="33">
        <f t="shared" si="109"/>
        <v>0</v>
      </c>
      <c r="N301" s="5">
        <f t="shared" si="109"/>
        <v>0.93032421</v>
      </c>
      <c r="O301" s="5">
        <f t="shared" si="109"/>
        <v>0</v>
      </c>
      <c r="P301" s="5">
        <f t="shared" si="109"/>
        <v>0.93032421</v>
      </c>
      <c r="Q301" s="5">
        <f t="shared" si="109"/>
        <v>0</v>
      </c>
      <c r="R301" s="5"/>
      <c r="S301" s="5"/>
      <c r="T301" s="5"/>
      <c r="U301" s="3"/>
      <c r="V301" s="3"/>
      <c r="W301" s="208"/>
    </row>
    <row r="302" spans="1:23" ht="15.75">
      <c r="A302" s="46" t="s">
        <v>650</v>
      </c>
      <c r="B302" s="6" t="s">
        <v>681</v>
      </c>
      <c r="C302" s="36"/>
      <c r="D302" s="36"/>
      <c r="E302" s="36"/>
      <c r="F302" s="213"/>
      <c r="G302" s="213"/>
      <c r="H302" s="213"/>
      <c r="I302" s="213"/>
      <c r="J302" s="213"/>
      <c r="K302" s="213"/>
      <c r="L302" s="213"/>
      <c r="M302" s="213"/>
      <c r="N302" s="213"/>
      <c r="O302" s="213"/>
      <c r="P302" s="213"/>
      <c r="Q302" s="213"/>
      <c r="R302" s="213"/>
      <c r="S302" s="213"/>
      <c r="T302" s="213"/>
      <c r="U302" s="211"/>
      <c r="V302" s="211"/>
      <c r="W302" s="212"/>
    </row>
    <row r="303" spans="1:23" ht="63">
      <c r="A303" s="222" t="s">
        <v>650</v>
      </c>
      <c r="B303" s="210" t="s">
        <v>913</v>
      </c>
      <c r="C303" s="36">
        <v>0.15216440677966103</v>
      </c>
      <c r="D303" s="36">
        <v>0.15216440677966103</v>
      </c>
      <c r="E303" s="36">
        <v>0</v>
      </c>
      <c r="F303" s="213">
        <v>0.15216440677966103</v>
      </c>
      <c r="G303" s="213">
        <v>0</v>
      </c>
      <c r="H303" s="213"/>
      <c r="I303" s="213"/>
      <c r="J303" s="213"/>
      <c r="K303" s="213"/>
      <c r="L303" s="213"/>
      <c r="M303" s="213"/>
      <c r="N303" s="213">
        <f aca="true" t="shared" si="110" ref="N303:N311">M303+K303+I303+G303</f>
        <v>0</v>
      </c>
      <c r="O303" s="213">
        <f aca="true" t="shared" si="111" ref="O303:O311">M303</f>
        <v>0</v>
      </c>
      <c r="P303" s="213">
        <f aca="true" t="shared" si="112" ref="P303:P311">N303</f>
        <v>0</v>
      </c>
      <c r="Q303" s="213">
        <f aca="true" t="shared" si="113" ref="Q303:Q311">O303</f>
        <v>0</v>
      </c>
      <c r="R303" s="213"/>
      <c r="S303" s="213">
        <f aca="true" t="shared" si="114" ref="S303:S311">D303-E303</f>
        <v>0.15216440677966103</v>
      </c>
      <c r="T303" s="213">
        <f aca="true" t="shared" si="115" ref="T303:T310">S303/D303*100</f>
        <v>100</v>
      </c>
      <c r="U303" s="211"/>
      <c r="V303" s="211"/>
      <c r="W303" s="212" t="s">
        <v>604</v>
      </c>
    </row>
    <row r="304" spans="1:23" ht="47.25">
      <c r="A304" s="222" t="s">
        <v>650</v>
      </c>
      <c r="B304" s="210" t="s">
        <v>914</v>
      </c>
      <c r="C304" s="36">
        <v>0</v>
      </c>
      <c r="D304" s="36">
        <v>0</v>
      </c>
      <c r="E304" s="36">
        <v>0.148426</v>
      </c>
      <c r="F304" s="213">
        <v>0</v>
      </c>
      <c r="G304" s="213">
        <v>0.148426</v>
      </c>
      <c r="H304" s="213"/>
      <c r="I304" s="213"/>
      <c r="J304" s="213"/>
      <c r="K304" s="213"/>
      <c r="L304" s="213"/>
      <c r="M304" s="213"/>
      <c r="N304" s="213">
        <v>0.148426</v>
      </c>
      <c r="O304" s="213">
        <f t="shared" si="111"/>
        <v>0</v>
      </c>
      <c r="P304" s="213">
        <v>0.148426</v>
      </c>
      <c r="Q304" s="213">
        <f t="shared" si="113"/>
        <v>0</v>
      </c>
      <c r="R304" s="213"/>
      <c r="S304" s="213">
        <f t="shared" si="114"/>
        <v>-0.148426</v>
      </c>
      <c r="T304" s="213">
        <v>0</v>
      </c>
      <c r="U304" s="211"/>
      <c r="V304" s="211"/>
      <c r="W304" s="212" t="s">
        <v>599</v>
      </c>
    </row>
    <row r="305" spans="1:23" ht="47.25">
      <c r="A305" s="222" t="s">
        <v>650</v>
      </c>
      <c r="B305" s="210" t="s">
        <v>916</v>
      </c>
      <c r="C305" s="36">
        <v>0.15216440677966103</v>
      </c>
      <c r="D305" s="36">
        <v>0.15216440677966103</v>
      </c>
      <c r="E305" s="36">
        <v>0.142014</v>
      </c>
      <c r="F305" s="213"/>
      <c r="G305" s="213"/>
      <c r="H305" s="213"/>
      <c r="I305" s="213">
        <v>0.142014</v>
      </c>
      <c r="J305" s="213">
        <v>0.15216440677966103</v>
      </c>
      <c r="K305" s="213"/>
      <c r="L305" s="213"/>
      <c r="M305" s="213"/>
      <c r="N305" s="213">
        <f t="shared" si="110"/>
        <v>0.142014</v>
      </c>
      <c r="O305" s="213">
        <f t="shared" si="111"/>
        <v>0</v>
      </c>
      <c r="P305" s="213">
        <f t="shared" si="112"/>
        <v>0.142014</v>
      </c>
      <c r="Q305" s="213">
        <f t="shared" si="113"/>
        <v>0</v>
      </c>
      <c r="R305" s="213"/>
      <c r="S305" s="213">
        <f t="shared" si="114"/>
        <v>0.010150406779661031</v>
      </c>
      <c r="T305" s="213">
        <f t="shared" si="115"/>
        <v>6.670684028203223</v>
      </c>
      <c r="U305" s="211"/>
      <c r="V305" s="211"/>
      <c r="W305" s="212" t="s">
        <v>604</v>
      </c>
    </row>
    <row r="306" spans="1:23" ht="78.75">
      <c r="A306" s="222" t="s">
        <v>650</v>
      </c>
      <c r="B306" s="223" t="s">
        <v>915</v>
      </c>
      <c r="C306" s="36">
        <v>0</v>
      </c>
      <c r="D306" s="36">
        <v>0</v>
      </c>
      <c r="E306" s="36">
        <v>0.09653399999999998</v>
      </c>
      <c r="F306" s="213"/>
      <c r="G306" s="213"/>
      <c r="H306" s="213">
        <v>0</v>
      </c>
      <c r="I306" s="213">
        <v>0.09653399999999998</v>
      </c>
      <c r="J306" s="213"/>
      <c r="K306" s="213"/>
      <c r="L306" s="213"/>
      <c r="M306" s="213"/>
      <c r="N306" s="213">
        <f t="shared" si="110"/>
        <v>0.09653399999999998</v>
      </c>
      <c r="O306" s="213">
        <f t="shared" si="111"/>
        <v>0</v>
      </c>
      <c r="P306" s="213">
        <f t="shared" si="112"/>
        <v>0.09653399999999998</v>
      </c>
      <c r="Q306" s="213">
        <f t="shared" si="113"/>
        <v>0</v>
      </c>
      <c r="R306" s="213"/>
      <c r="S306" s="213">
        <f t="shared" si="114"/>
        <v>-0.09653399999999998</v>
      </c>
      <c r="T306" s="213">
        <v>0</v>
      </c>
      <c r="U306" s="211"/>
      <c r="V306" s="211"/>
      <c r="W306" s="212" t="s">
        <v>599</v>
      </c>
    </row>
    <row r="307" spans="1:23" ht="47.25">
      <c r="A307" s="222" t="s">
        <v>650</v>
      </c>
      <c r="B307" s="210" t="s">
        <v>917</v>
      </c>
      <c r="C307" s="36">
        <v>0.15216440677966103</v>
      </c>
      <c r="D307" s="36">
        <v>0.15216440677966103</v>
      </c>
      <c r="E307" s="36">
        <v>0.13376874</v>
      </c>
      <c r="F307" s="213"/>
      <c r="G307" s="213"/>
      <c r="H307" s="213"/>
      <c r="I307" s="213"/>
      <c r="J307" s="213"/>
      <c r="K307" s="213"/>
      <c r="L307" s="213">
        <v>0.15216440677966103</v>
      </c>
      <c r="M307" s="213">
        <v>0.13376874</v>
      </c>
      <c r="N307" s="213">
        <f t="shared" si="110"/>
        <v>0.13376874</v>
      </c>
      <c r="O307" s="213">
        <f t="shared" si="111"/>
        <v>0.13376874</v>
      </c>
      <c r="P307" s="213">
        <f t="shared" si="112"/>
        <v>0.13376874</v>
      </c>
      <c r="Q307" s="213">
        <f t="shared" si="113"/>
        <v>0.13376874</v>
      </c>
      <c r="R307" s="213"/>
      <c r="S307" s="213">
        <f t="shared" si="114"/>
        <v>0.018395666779661035</v>
      </c>
      <c r="T307" s="213">
        <f t="shared" si="115"/>
        <v>12.089336244249651</v>
      </c>
      <c r="U307" s="211"/>
      <c r="V307" s="211"/>
      <c r="W307" s="212" t="s">
        <v>604</v>
      </c>
    </row>
    <row r="308" spans="1:23" ht="63">
      <c r="A308" s="222" t="s">
        <v>650</v>
      </c>
      <c r="B308" s="210" t="s">
        <v>918</v>
      </c>
      <c r="C308" s="36">
        <v>0.15216440677966103</v>
      </c>
      <c r="D308" s="36">
        <v>0.15216440677966103</v>
      </c>
      <c r="E308" s="36">
        <v>0</v>
      </c>
      <c r="F308" s="213"/>
      <c r="G308" s="213"/>
      <c r="H308" s="213"/>
      <c r="I308" s="213"/>
      <c r="J308" s="213">
        <v>0.15216440677966103</v>
      </c>
      <c r="K308" s="213"/>
      <c r="L308" s="213"/>
      <c r="M308" s="213"/>
      <c r="N308" s="213">
        <f t="shared" si="110"/>
        <v>0</v>
      </c>
      <c r="O308" s="213">
        <f t="shared" si="111"/>
        <v>0</v>
      </c>
      <c r="P308" s="213">
        <f t="shared" si="112"/>
        <v>0</v>
      </c>
      <c r="Q308" s="213">
        <f t="shared" si="113"/>
        <v>0</v>
      </c>
      <c r="R308" s="213"/>
      <c r="S308" s="213">
        <f t="shared" si="114"/>
        <v>0.15216440677966103</v>
      </c>
      <c r="T308" s="213">
        <f t="shared" si="115"/>
        <v>100</v>
      </c>
      <c r="U308" s="211"/>
      <c r="V308" s="211"/>
      <c r="W308" s="212" t="s">
        <v>604</v>
      </c>
    </row>
    <row r="309" spans="1:23" ht="63">
      <c r="A309" s="222" t="s">
        <v>650</v>
      </c>
      <c r="B309" s="210" t="s">
        <v>919</v>
      </c>
      <c r="C309" s="36">
        <v>0.15216440677966103</v>
      </c>
      <c r="D309" s="36">
        <v>0.15216440677966103</v>
      </c>
      <c r="E309" s="36">
        <v>0</v>
      </c>
      <c r="F309" s="213"/>
      <c r="G309" s="213"/>
      <c r="H309" s="213"/>
      <c r="I309" s="213"/>
      <c r="J309" s="213"/>
      <c r="K309" s="213"/>
      <c r="L309" s="213">
        <v>0.15216440677966103</v>
      </c>
      <c r="M309" s="213"/>
      <c r="N309" s="213">
        <f t="shared" si="110"/>
        <v>0</v>
      </c>
      <c r="O309" s="213">
        <f t="shared" si="111"/>
        <v>0</v>
      </c>
      <c r="P309" s="213">
        <f t="shared" si="112"/>
        <v>0</v>
      </c>
      <c r="Q309" s="213">
        <f t="shared" si="113"/>
        <v>0</v>
      </c>
      <c r="R309" s="213"/>
      <c r="S309" s="213">
        <f t="shared" si="114"/>
        <v>0.15216440677966103</v>
      </c>
      <c r="T309" s="213">
        <f t="shared" si="115"/>
        <v>100</v>
      </c>
      <c r="U309" s="211"/>
      <c r="V309" s="211"/>
      <c r="W309" s="212" t="s">
        <v>604</v>
      </c>
    </row>
    <row r="310" spans="1:23" ht="63">
      <c r="A310" s="222" t="s">
        <v>650</v>
      </c>
      <c r="B310" s="210" t="s">
        <v>920</v>
      </c>
      <c r="C310" s="36">
        <v>0.15216440677966103</v>
      </c>
      <c r="D310" s="36">
        <v>0.15216440677966103</v>
      </c>
      <c r="E310" s="36">
        <v>0.15117291</v>
      </c>
      <c r="F310" s="213"/>
      <c r="G310" s="213"/>
      <c r="H310" s="213"/>
      <c r="I310" s="213"/>
      <c r="J310" s="213"/>
      <c r="K310" s="213"/>
      <c r="L310" s="213">
        <v>0.15216440677966103</v>
      </c>
      <c r="M310" s="213">
        <v>0.15117291</v>
      </c>
      <c r="N310" s="213">
        <f t="shared" si="110"/>
        <v>0.15117291</v>
      </c>
      <c r="O310" s="213">
        <f t="shared" si="111"/>
        <v>0.15117291</v>
      </c>
      <c r="P310" s="213">
        <f t="shared" si="112"/>
        <v>0.15117291</v>
      </c>
      <c r="Q310" s="213">
        <f t="shared" si="113"/>
        <v>0.15117291</v>
      </c>
      <c r="R310" s="213"/>
      <c r="S310" s="213">
        <f t="shared" si="114"/>
        <v>0.0009914967796610386</v>
      </c>
      <c r="T310" s="213">
        <f t="shared" si="115"/>
        <v>0.6515957316462042</v>
      </c>
      <c r="U310" s="211"/>
      <c r="V310" s="211"/>
      <c r="W310" s="212" t="s">
        <v>604</v>
      </c>
    </row>
    <row r="311" spans="1:23" ht="47.25">
      <c r="A311" s="46" t="s">
        <v>650</v>
      </c>
      <c r="B311" s="210" t="s">
        <v>921</v>
      </c>
      <c r="C311" s="36">
        <v>0</v>
      </c>
      <c r="D311" s="36">
        <v>0</v>
      </c>
      <c r="E311" s="36">
        <v>0.14132703</v>
      </c>
      <c r="F311" s="213"/>
      <c r="G311" s="213"/>
      <c r="H311" s="213"/>
      <c r="I311" s="213"/>
      <c r="J311" s="213"/>
      <c r="K311" s="213">
        <v>0.14132703</v>
      </c>
      <c r="L311" s="213"/>
      <c r="M311" s="213"/>
      <c r="N311" s="213">
        <f t="shared" si="110"/>
        <v>0.14132703</v>
      </c>
      <c r="O311" s="213">
        <f t="shared" si="111"/>
        <v>0</v>
      </c>
      <c r="P311" s="213">
        <f t="shared" si="112"/>
        <v>0.14132703</v>
      </c>
      <c r="Q311" s="213">
        <f t="shared" si="113"/>
        <v>0</v>
      </c>
      <c r="R311" s="213"/>
      <c r="S311" s="213">
        <f t="shared" si="114"/>
        <v>-0.14132703</v>
      </c>
      <c r="T311" s="213">
        <v>0</v>
      </c>
      <c r="U311" s="211"/>
      <c r="V311" s="211"/>
      <c r="W311" s="212" t="s">
        <v>599</v>
      </c>
    </row>
    <row r="312" spans="1:23" s="221" customFormat="1" ht="15.75">
      <c r="A312" s="46"/>
      <c r="B312" s="3" t="s">
        <v>610</v>
      </c>
      <c r="C312" s="33">
        <f>C311+C310+C309+C308+C307+C306+C305+C304+C303</f>
        <v>0.9129864406779662</v>
      </c>
      <c r="D312" s="33">
        <f aca="true" t="shared" si="116" ref="D312:Q312">D311+D310+D309+D308+D307+D306+D305+D304+D303</f>
        <v>0.9129864406779662</v>
      </c>
      <c r="E312" s="33">
        <f t="shared" si="116"/>
        <v>0.8132426799999999</v>
      </c>
      <c r="F312" s="5">
        <f t="shared" si="116"/>
        <v>0.15216440677966103</v>
      </c>
      <c r="G312" s="5">
        <f t="shared" si="116"/>
        <v>0.148426</v>
      </c>
      <c r="H312" s="5">
        <f t="shared" si="116"/>
        <v>0</v>
      </c>
      <c r="I312" s="5">
        <f t="shared" si="116"/>
        <v>0.23854799999999998</v>
      </c>
      <c r="J312" s="5">
        <f t="shared" si="116"/>
        <v>0.30432881355932206</v>
      </c>
      <c r="K312" s="5">
        <f t="shared" si="116"/>
        <v>0.14132703</v>
      </c>
      <c r="L312" s="5">
        <f t="shared" si="116"/>
        <v>0.4564932203389831</v>
      </c>
      <c r="M312" s="5">
        <f t="shared" si="116"/>
        <v>0.28494165</v>
      </c>
      <c r="N312" s="5">
        <f t="shared" si="116"/>
        <v>0.8132426799999999</v>
      </c>
      <c r="O312" s="5">
        <f t="shared" si="116"/>
        <v>0.28494165</v>
      </c>
      <c r="P312" s="5">
        <f t="shared" si="116"/>
        <v>0.8132426799999999</v>
      </c>
      <c r="Q312" s="5">
        <f t="shared" si="116"/>
        <v>0.28494165</v>
      </c>
      <c r="R312" s="5"/>
      <c r="S312" s="5"/>
      <c r="T312" s="5"/>
      <c r="U312" s="3"/>
      <c r="V312" s="3"/>
      <c r="W312" s="208"/>
    </row>
    <row r="313" spans="1:23" ht="15.75">
      <c r="A313" s="46"/>
      <c r="B313" s="6" t="s">
        <v>512</v>
      </c>
      <c r="C313" s="36"/>
      <c r="D313" s="36"/>
      <c r="E313" s="36"/>
      <c r="F313" s="213"/>
      <c r="G313" s="213"/>
      <c r="H313" s="213"/>
      <c r="I313" s="213"/>
      <c r="J313" s="213"/>
      <c r="K313" s="213"/>
      <c r="L313" s="213"/>
      <c r="M313" s="213"/>
      <c r="N313" s="213"/>
      <c r="O313" s="213"/>
      <c r="P313" s="213"/>
      <c r="Q313" s="213"/>
      <c r="R313" s="213"/>
      <c r="S313" s="213"/>
      <c r="T313" s="213"/>
      <c r="U313" s="211"/>
      <c r="V313" s="211"/>
      <c r="W313" s="212"/>
    </row>
    <row r="314" spans="1:23" ht="63">
      <c r="A314" s="222" t="s">
        <v>650</v>
      </c>
      <c r="B314" s="210" t="s">
        <v>922</v>
      </c>
      <c r="C314" s="36">
        <v>0.15216440677966103</v>
      </c>
      <c r="D314" s="36">
        <v>0.15216440677966103</v>
      </c>
      <c r="E314" s="36">
        <v>0</v>
      </c>
      <c r="F314" s="213"/>
      <c r="G314" s="213"/>
      <c r="H314" s="213"/>
      <c r="I314" s="213"/>
      <c r="J314" s="213">
        <v>0.15216440677966103</v>
      </c>
      <c r="K314" s="213"/>
      <c r="L314" s="213"/>
      <c r="M314" s="213"/>
      <c r="N314" s="213">
        <f>M314+K314+I314+G314</f>
        <v>0</v>
      </c>
      <c r="O314" s="213">
        <f aca="true" t="shared" si="117" ref="O314:Q315">M314</f>
        <v>0</v>
      </c>
      <c r="P314" s="213">
        <f t="shared" si="117"/>
        <v>0</v>
      </c>
      <c r="Q314" s="213">
        <f t="shared" si="117"/>
        <v>0</v>
      </c>
      <c r="R314" s="213"/>
      <c r="S314" s="213">
        <f>D314-E314</f>
        <v>0.15216440677966103</v>
      </c>
      <c r="T314" s="213">
        <f>S314/D314*100</f>
        <v>100</v>
      </c>
      <c r="U314" s="211"/>
      <c r="V314" s="211"/>
      <c r="W314" s="212" t="s">
        <v>604</v>
      </c>
    </row>
    <row r="315" spans="1:23" ht="78.75">
      <c r="A315" s="222" t="s">
        <v>650</v>
      </c>
      <c r="B315" s="210" t="s">
        <v>923</v>
      </c>
      <c r="C315" s="36">
        <v>0</v>
      </c>
      <c r="D315" s="36">
        <v>0</v>
      </c>
      <c r="E315" s="36">
        <v>0.236808</v>
      </c>
      <c r="F315" s="213"/>
      <c r="G315" s="213"/>
      <c r="H315" s="213">
        <v>0</v>
      </c>
      <c r="I315" s="213">
        <v>0.236808</v>
      </c>
      <c r="J315" s="213"/>
      <c r="K315" s="213"/>
      <c r="L315" s="213"/>
      <c r="M315" s="213"/>
      <c r="N315" s="36">
        <f>M315+K315+I315+G315</f>
        <v>0.236808</v>
      </c>
      <c r="O315" s="36">
        <f t="shared" si="117"/>
        <v>0</v>
      </c>
      <c r="P315" s="36">
        <f t="shared" si="117"/>
        <v>0.236808</v>
      </c>
      <c r="Q315" s="36">
        <f t="shared" si="117"/>
        <v>0</v>
      </c>
      <c r="R315" s="213"/>
      <c r="S315" s="213">
        <f>D315-E315</f>
        <v>-0.236808</v>
      </c>
      <c r="T315" s="213">
        <v>0</v>
      </c>
      <c r="U315" s="211"/>
      <c r="V315" s="211"/>
      <c r="W315" s="212" t="s">
        <v>599</v>
      </c>
    </row>
    <row r="316" spans="1:23" ht="15.75">
      <c r="A316" s="222"/>
      <c r="B316" s="3" t="s">
        <v>612</v>
      </c>
      <c r="C316" s="36">
        <f>C315+C314</f>
        <v>0.15216440677966103</v>
      </c>
      <c r="D316" s="33">
        <f aca="true" t="shared" si="118" ref="D316:Q316">D315+D314</f>
        <v>0.15216440677966103</v>
      </c>
      <c r="E316" s="33">
        <f t="shared" si="118"/>
        <v>0.236808</v>
      </c>
      <c r="F316" s="5">
        <f t="shared" si="118"/>
        <v>0</v>
      </c>
      <c r="G316" s="5">
        <f t="shared" si="118"/>
        <v>0</v>
      </c>
      <c r="H316" s="5">
        <f t="shared" si="118"/>
        <v>0</v>
      </c>
      <c r="I316" s="5">
        <f t="shared" si="118"/>
        <v>0.236808</v>
      </c>
      <c r="J316" s="5">
        <f t="shared" si="118"/>
        <v>0.15216440677966103</v>
      </c>
      <c r="K316" s="5">
        <f t="shared" si="118"/>
        <v>0</v>
      </c>
      <c r="L316" s="5">
        <f t="shared" si="118"/>
        <v>0</v>
      </c>
      <c r="M316" s="5">
        <f t="shared" si="118"/>
        <v>0</v>
      </c>
      <c r="N316" s="33">
        <f t="shared" si="118"/>
        <v>0.236808</v>
      </c>
      <c r="O316" s="33">
        <f t="shared" si="118"/>
        <v>0</v>
      </c>
      <c r="P316" s="33">
        <f t="shared" si="118"/>
        <v>0.236808</v>
      </c>
      <c r="Q316" s="33">
        <f t="shared" si="118"/>
        <v>0</v>
      </c>
      <c r="R316" s="213"/>
      <c r="S316" s="213"/>
      <c r="T316" s="213"/>
      <c r="U316" s="211"/>
      <c r="V316" s="211"/>
      <c r="W316" s="212"/>
    </row>
    <row r="317" spans="1:23" ht="18.75">
      <c r="A317" s="37" t="s">
        <v>650</v>
      </c>
      <c r="B317" s="47" t="s">
        <v>619</v>
      </c>
      <c r="C317" s="33">
        <f>C316+C312</f>
        <v>1.0651508474576272</v>
      </c>
      <c r="D317" s="33">
        <f aca="true" t="shared" si="119" ref="D317:Q317">D316+D312</f>
        <v>1.0651508474576272</v>
      </c>
      <c r="E317" s="33">
        <f t="shared" si="119"/>
        <v>1.0500506799999998</v>
      </c>
      <c r="F317" s="33">
        <f t="shared" si="119"/>
        <v>0.15216440677966103</v>
      </c>
      <c r="G317" s="33">
        <f t="shared" si="119"/>
        <v>0.148426</v>
      </c>
      <c r="H317" s="33">
        <f t="shared" si="119"/>
        <v>0</v>
      </c>
      <c r="I317" s="33">
        <f t="shared" si="119"/>
        <v>0.475356</v>
      </c>
      <c r="J317" s="33">
        <f t="shared" si="119"/>
        <v>0.4564932203389831</v>
      </c>
      <c r="K317" s="33">
        <f t="shared" si="119"/>
        <v>0.14132703</v>
      </c>
      <c r="L317" s="33">
        <f t="shared" si="119"/>
        <v>0.4564932203389831</v>
      </c>
      <c r="M317" s="33">
        <f t="shared" si="119"/>
        <v>0.28494165</v>
      </c>
      <c r="N317" s="44">
        <f t="shared" si="119"/>
        <v>1.0500506799999998</v>
      </c>
      <c r="O317" s="44">
        <f t="shared" si="119"/>
        <v>0.28494165</v>
      </c>
      <c r="P317" s="44">
        <f t="shared" si="119"/>
        <v>1.0500506799999998</v>
      </c>
      <c r="Q317" s="44">
        <f t="shared" si="119"/>
        <v>0.28494165</v>
      </c>
      <c r="R317" s="213"/>
      <c r="S317" s="213"/>
      <c r="T317" s="213"/>
      <c r="U317" s="211"/>
      <c r="V317" s="211"/>
      <c r="W317" s="212"/>
    </row>
    <row r="318" spans="1:23" ht="18.75">
      <c r="A318" s="265" t="s">
        <v>650</v>
      </c>
      <c r="B318" s="266" t="s">
        <v>547</v>
      </c>
      <c r="C318" s="44">
        <f>C317+C301</f>
        <v>1.8259728813559324</v>
      </c>
      <c r="D318" s="44">
        <f aca="true" t="shared" si="120" ref="D318:Q318">D317+D301</f>
        <v>1.8259728813559324</v>
      </c>
      <c r="E318" s="44">
        <f t="shared" si="120"/>
        <v>1.9803748899999998</v>
      </c>
      <c r="F318" s="44">
        <f t="shared" si="120"/>
        <v>0.4564932203389831</v>
      </c>
      <c r="G318" s="44">
        <f t="shared" si="120"/>
        <v>0.7356043800000001</v>
      </c>
      <c r="H318" s="44">
        <f t="shared" si="120"/>
        <v>0.15216440677966103</v>
      </c>
      <c r="I318" s="44">
        <f t="shared" si="120"/>
        <v>0.689597</v>
      </c>
      <c r="J318" s="44">
        <f t="shared" si="120"/>
        <v>0.7608220338983052</v>
      </c>
      <c r="K318" s="44">
        <f t="shared" si="120"/>
        <v>0.27023186</v>
      </c>
      <c r="L318" s="44">
        <f t="shared" si="120"/>
        <v>0.4564932203389831</v>
      </c>
      <c r="M318" s="44">
        <f t="shared" si="120"/>
        <v>0.28494165</v>
      </c>
      <c r="N318" s="5">
        <f t="shared" si="120"/>
        <v>1.9803748899999998</v>
      </c>
      <c r="O318" s="5">
        <f t="shared" si="120"/>
        <v>0.28494165</v>
      </c>
      <c r="P318" s="5">
        <f t="shared" si="120"/>
        <v>1.9803748899999998</v>
      </c>
      <c r="Q318" s="5">
        <f t="shared" si="120"/>
        <v>0.28494165</v>
      </c>
      <c r="R318" s="213"/>
      <c r="S318" s="213"/>
      <c r="T318" s="213"/>
      <c r="U318" s="211"/>
      <c r="V318" s="211"/>
      <c r="W318" s="212"/>
    </row>
    <row r="319" spans="1:23" s="221" customFormat="1" ht="63">
      <c r="A319" s="265" t="s">
        <v>651</v>
      </c>
      <c r="B319" s="6" t="s">
        <v>548</v>
      </c>
      <c r="C319" s="33">
        <v>3.7</v>
      </c>
      <c r="D319" s="33">
        <v>3.699997</v>
      </c>
      <c r="E319" s="33">
        <v>5.79774224</v>
      </c>
      <c r="F319" s="5"/>
      <c r="G319" s="5"/>
      <c r="H319" s="5">
        <v>3.699997</v>
      </c>
      <c r="I319" s="5">
        <v>5.215926</v>
      </c>
      <c r="J319" s="5">
        <v>0</v>
      </c>
      <c r="K319" s="5">
        <v>0.58181624</v>
      </c>
      <c r="L319" s="5"/>
      <c r="M319" s="5"/>
      <c r="N319" s="33">
        <f>M319+K319+I319+G319</f>
        <v>5.79774224</v>
      </c>
      <c r="O319" s="33">
        <f>M319</f>
        <v>0</v>
      </c>
      <c r="P319" s="33">
        <f>N319</f>
        <v>5.79774224</v>
      </c>
      <c r="Q319" s="33">
        <f>O319</f>
        <v>0</v>
      </c>
      <c r="R319" s="5"/>
      <c r="S319" s="5"/>
      <c r="T319" s="5"/>
      <c r="U319" s="211"/>
      <c r="V319" s="211"/>
      <c r="W319" s="212" t="s">
        <v>604</v>
      </c>
    </row>
    <row r="320" spans="1:23" ht="18.75">
      <c r="A320" s="37" t="s">
        <v>653</v>
      </c>
      <c r="B320" s="22" t="s">
        <v>654</v>
      </c>
      <c r="C320" s="36"/>
      <c r="D320" s="36"/>
      <c r="E320" s="36"/>
      <c r="F320" s="7"/>
      <c r="G320" s="7"/>
      <c r="H320" s="7"/>
      <c r="I320" s="7"/>
      <c r="J320" s="7"/>
      <c r="K320" s="7"/>
      <c r="L320" s="7"/>
      <c r="M320" s="7"/>
      <c r="N320" s="7"/>
      <c r="O320" s="7"/>
      <c r="P320" s="7"/>
      <c r="Q320" s="7"/>
      <c r="R320" s="7"/>
      <c r="S320" s="213"/>
      <c r="T320" s="213"/>
      <c r="U320" s="3"/>
      <c r="V320" s="3"/>
      <c r="W320" s="208"/>
    </row>
    <row r="321" spans="1:23" ht="37.5">
      <c r="A321" s="39" t="s">
        <v>655</v>
      </c>
      <c r="B321" s="22" t="s">
        <v>629</v>
      </c>
      <c r="C321" s="36"/>
      <c r="D321" s="36"/>
      <c r="E321" s="36"/>
      <c r="F321" s="7"/>
      <c r="G321" s="7"/>
      <c r="H321" s="7"/>
      <c r="I321" s="7"/>
      <c r="J321" s="7"/>
      <c r="K321" s="7"/>
      <c r="L321" s="7"/>
      <c r="M321" s="7"/>
      <c r="N321" s="7"/>
      <c r="O321" s="7"/>
      <c r="P321" s="7"/>
      <c r="Q321" s="7"/>
      <c r="R321" s="7"/>
      <c r="S321" s="213"/>
      <c r="T321" s="213"/>
      <c r="U321" s="4"/>
      <c r="V321" s="4"/>
      <c r="W321" s="34"/>
    </row>
    <row r="322" spans="1:23" ht="112.5">
      <c r="A322" s="39" t="s">
        <v>620</v>
      </c>
      <c r="B322" s="12" t="s">
        <v>210</v>
      </c>
      <c r="C322" s="36"/>
      <c r="D322" s="36"/>
      <c r="E322" s="36"/>
      <c r="F322" s="7"/>
      <c r="G322" s="7"/>
      <c r="H322" s="7"/>
      <c r="I322" s="7"/>
      <c r="J322" s="7"/>
      <c r="K322" s="7"/>
      <c r="L322" s="7"/>
      <c r="M322" s="7"/>
      <c r="N322" s="33"/>
      <c r="O322" s="33"/>
      <c r="P322" s="33"/>
      <c r="Q322" s="33"/>
      <c r="R322" s="7"/>
      <c r="S322" s="213"/>
      <c r="T322" s="213"/>
      <c r="U322" s="4"/>
      <c r="V322" s="4"/>
      <c r="W322" s="34"/>
    </row>
    <row r="323" spans="1:23" ht="18.75">
      <c r="A323" s="48" t="s">
        <v>620</v>
      </c>
      <c r="B323" s="207" t="s">
        <v>546</v>
      </c>
      <c r="C323" s="36"/>
      <c r="D323" s="36"/>
      <c r="E323" s="36"/>
      <c r="F323" s="7"/>
      <c r="G323" s="7"/>
      <c r="H323" s="7"/>
      <c r="I323" s="7"/>
      <c r="J323" s="7"/>
      <c r="K323" s="7"/>
      <c r="L323" s="7"/>
      <c r="M323" s="7"/>
      <c r="N323" s="33"/>
      <c r="O323" s="33"/>
      <c r="P323" s="33"/>
      <c r="Q323" s="33"/>
      <c r="R323" s="7"/>
      <c r="S323" s="213"/>
      <c r="T323" s="213"/>
      <c r="U323" s="4"/>
      <c r="V323" s="4"/>
      <c r="W323" s="34"/>
    </row>
    <row r="324" spans="1:23" ht="78.75">
      <c r="A324" s="48"/>
      <c r="B324" s="6" t="s">
        <v>550</v>
      </c>
      <c r="C324" s="33">
        <f aca="true" t="shared" si="121" ref="C324:Q324">C325+C326</f>
        <v>5.2704</v>
      </c>
      <c r="D324" s="33">
        <f t="shared" si="121"/>
        <v>5.2704</v>
      </c>
      <c r="E324" s="33">
        <f t="shared" si="121"/>
        <v>0</v>
      </c>
      <c r="F324" s="33">
        <f t="shared" si="121"/>
        <v>0</v>
      </c>
      <c r="G324" s="33">
        <f t="shared" si="121"/>
        <v>0</v>
      </c>
      <c r="H324" s="33">
        <f t="shared" si="121"/>
        <v>0</v>
      </c>
      <c r="I324" s="33">
        <f t="shared" si="121"/>
        <v>0</v>
      </c>
      <c r="J324" s="33">
        <f t="shared" si="121"/>
        <v>0</v>
      </c>
      <c r="K324" s="33">
        <f t="shared" si="121"/>
        <v>0</v>
      </c>
      <c r="L324" s="33">
        <f t="shared" si="121"/>
        <v>5.2704</v>
      </c>
      <c r="M324" s="33">
        <f t="shared" si="121"/>
        <v>0</v>
      </c>
      <c r="N324" s="5">
        <f t="shared" si="121"/>
        <v>0</v>
      </c>
      <c r="O324" s="5">
        <f t="shared" si="121"/>
        <v>0</v>
      </c>
      <c r="P324" s="5">
        <f t="shared" si="121"/>
        <v>0</v>
      </c>
      <c r="Q324" s="5">
        <f t="shared" si="121"/>
        <v>0</v>
      </c>
      <c r="R324" s="213"/>
      <c r="S324" s="213"/>
      <c r="T324" s="213"/>
      <c r="U324" s="211"/>
      <c r="V324" s="211"/>
      <c r="W324" s="34"/>
    </row>
    <row r="325" spans="1:23" ht="15.75">
      <c r="A325" s="224" t="s">
        <v>620</v>
      </c>
      <c r="B325" s="211" t="s">
        <v>551</v>
      </c>
      <c r="C325" s="36">
        <v>3.7704000000000004</v>
      </c>
      <c r="D325" s="36">
        <v>3.7704000000000004</v>
      </c>
      <c r="E325" s="36">
        <v>0</v>
      </c>
      <c r="F325" s="213"/>
      <c r="G325" s="213"/>
      <c r="H325" s="213"/>
      <c r="I325" s="213"/>
      <c r="J325" s="213"/>
      <c r="K325" s="213"/>
      <c r="L325" s="213">
        <v>3.7704000000000004</v>
      </c>
      <c r="M325" s="213">
        <v>0</v>
      </c>
      <c r="N325" s="213">
        <f>M325+K325+I325+G325</f>
        <v>0</v>
      </c>
      <c r="O325" s="213">
        <f aca="true" t="shared" si="122" ref="O325:Q326">M325</f>
        <v>0</v>
      </c>
      <c r="P325" s="213">
        <f t="shared" si="122"/>
        <v>0</v>
      </c>
      <c r="Q325" s="213">
        <f t="shared" si="122"/>
        <v>0</v>
      </c>
      <c r="R325" s="213"/>
      <c r="S325" s="213">
        <f>D325-E325</f>
        <v>3.7704000000000004</v>
      </c>
      <c r="T325" s="213">
        <f>S325/D325*100</f>
        <v>100</v>
      </c>
      <c r="U325" s="211"/>
      <c r="V325" s="211"/>
      <c r="W325" s="212"/>
    </row>
    <row r="326" spans="1:23" ht="15.75">
      <c r="A326" s="224" t="s">
        <v>620</v>
      </c>
      <c r="B326" s="211" t="s">
        <v>552</v>
      </c>
      <c r="C326" s="36">
        <v>1.5</v>
      </c>
      <c r="D326" s="36">
        <v>1.5</v>
      </c>
      <c r="E326" s="36">
        <v>0</v>
      </c>
      <c r="F326" s="213"/>
      <c r="G326" s="213"/>
      <c r="H326" s="213"/>
      <c r="I326" s="213"/>
      <c r="J326" s="213"/>
      <c r="K326" s="213"/>
      <c r="L326" s="213">
        <v>1.5</v>
      </c>
      <c r="M326" s="213"/>
      <c r="N326" s="33">
        <f>M326+K326+I326+G326</f>
        <v>0</v>
      </c>
      <c r="O326" s="33">
        <f t="shared" si="122"/>
        <v>0</v>
      </c>
      <c r="P326" s="33">
        <f t="shared" si="122"/>
        <v>0</v>
      </c>
      <c r="Q326" s="33">
        <f t="shared" si="122"/>
        <v>0</v>
      </c>
      <c r="R326" s="213"/>
      <c r="S326" s="213">
        <f>D326-E326</f>
        <v>1.5</v>
      </c>
      <c r="T326" s="213">
        <f>S326/D326*100</f>
        <v>100</v>
      </c>
      <c r="U326" s="211"/>
      <c r="V326" s="211"/>
      <c r="W326" s="212"/>
    </row>
    <row r="327" spans="1:23" ht="78.75">
      <c r="A327" s="48" t="s">
        <v>620</v>
      </c>
      <c r="B327" s="6" t="s">
        <v>553</v>
      </c>
      <c r="C327" s="33">
        <f aca="true" t="shared" si="123" ref="C327:Q327">C328+C329</f>
        <v>4.521100000000001</v>
      </c>
      <c r="D327" s="33">
        <f t="shared" si="123"/>
        <v>4.521100000000001</v>
      </c>
      <c r="E327" s="33">
        <f t="shared" si="123"/>
        <v>5.47484137</v>
      </c>
      <c r="F327" s="33">
        <f t="shared" si="123"/>
        <v>0.1532</v>
      </c>
      <c r="G327" s="33">
        <f t="shared" si="123"/>
        <v>0.153187</v>
      </c>
      <c r="H327" s="33">
        <f t="shared" si="123"/>
        <v>3.6678</v>
      </c>
      <c r="I327" s="33">
        <f t="shared" si="123"/>
        <v>3.032609</v>
      </c>
      <c r="J327" s="33">
        <f t="shared" si="123"/>
        <v>0</v>
      </c>
      <c r="K327" s="33">
        <f t="shared" si="123"/>
        <v>1.0209720199999999</v>
      </c>
      <c r="L327" s="33">
        <f t="shared" si="123"/>
        <v>0.7001000000000001</v>
      </c>
      <c r="M327" s="33">
        <f t="shared" si="123"/>
        <v>1.2680733499999999</v>
      </c>
      <c r="N327" s="5">
        <f t="shared" si="123"/>
        <v>5.474841369999999</v>
      </c>
      <c r="O327" s="5">
        <f t="shared" si="123"/>
        <v>1.2680733499999999</v>
      </c>
      <c r="P327" s="5">
        <f t="shared" si="123"/>
        <v>5.474841369999999</v>
      </c>
      <c r="Q327" s="5">
        <f t="shared" si="123"/>
        <v>1.2680733499999999</v>
      </c>
      <c r="R327" s="213"/>
      <c r="S327" s="213"/>
      <c r="T327" s="213"/>
      <c r="U327" s="211"/>
      <c r="V327" s="211"/>
      <c r="W327" s="212"/>
    </row>
    <row r="328" spans="1:23" ht="15.75">
      <c r="A328" s="224" t="s">
        <v>620</v>
      </c>
      <c r="B328" s="211" t="s">
        <v>551</v>
      </c>
      <c r="C328" s="36">
        <v>3.821</v>
      </c>
      <c r="D328" s="36">
        <v>3.821</v>
      </c>
      <c r="E328" s="36">
        <v>4.20676802</v>
      </c>
      <c r="F328" s="213">
        <v>0.1532</v>
      </c>
      <c r="G328" s="213">
        <v>0.153187</v>
      </c>
      <c r="H328" s="213">
        <v>3.6678</v>
      </c>
      <c r="I328" s="213">
        <v>3.032609</v>
      </c>
      <c r="J328" s="213"/>
      <c r="K328" s="213">
        <v>1.0209720199999999</v>
      </c>
      <c r="L328" s="213"/>
      <c r="M328" s="213"/>
      <c r="N328" s="213">
        <f>M328+K328+I328+G328</f>
        <v>4.206768019999999</v>
      </c>
      <c r="O328" s="213">
        <f aca="true" t="shared" si="124" ref="O328:Q329">M328</f>
        <v>0</v>
      </c>
      <c r="P328" s="213">
        <f t="shared" si="124"/>
        <v>4.206768019999999</v>
      </c>
      <c r="Q328" s="213">
        <f t="shared" si="124"/>
        <v>0</v>
      </c>
      <c r="R328" s="213"/>
      <c r="S328" s="213">
        <f>D328-E328</f>
        <v>-0.38576802</v>
      </c>
      <c r="T328" s="213">
        <f>S328/D328*100</f>
        <v>-10.095996336037686</v>
      </c>
      <c r="U328" s="211"/>
      <c r="V328" s="211"/>
      <c r="W328" s="212" t="s">
        <v>598</v>
      </c>
    </row>
    <row r="329" spans="1:23" ht="31.5">
      <c r="A329" s="224" t="s">
        <v>620</v>
      </c>
      <c r="B329" s="211" t="s">
        <v>552</v>
      </c>
      <c r="C329" s="36">
        <v>0.7001000000000001</v>
      </c>
      <c r="D329" s="36">
        <v>0.7001000000000001</v>
      </c>
      <c r="E329" s="36">
        <v>1.2680733499999999</v>
      </c>
      <c r="F329" s="213"/>
      <c r="G329" s="213"/>
      <c r="H329" s="213"/>
      <c r="I329" s="213"/>
      <c r="J329" s="213"/>
      <c r="K329" s="213"/>
      <c r="L329" s="213">
        <v>0.7001000000000001</v>
      </c>
      <c r="M329" s="213">
        <v>1.2680733499999999</v>
      </c>
      <c r="N329" s="36">
        <f>M329+K329+I329+G329</f>
        <v>1.2680733499999999</v>
      </c>
      <c r="O329" s="36">
        <f t="shared" si="124"/>
        <v>1.2680733499999999</v>
      </c>
      <c r="P329" s="36">
        <f t="shared" si="124"/>
        <v>1.2680733499999999</v>
      </c>
      <c r="Q329" s="36">
        <f t="shared" si="124"/>
        <v>1.2680733499999999</v>
      </c>
      <c r="R329" s="213"/>
      <c r="S329" s="213">
        <f>D329-E329</f>
        <v>-0.5679733499999998</v>
      </c>
      <c r="T329" s="213">
        <f>S329/D329*100</f>
        <v>-81.12746036280528</v>
      </c>
      <c r="U329" s="211"/>
      <c r="V329" s="211"/>
      <c r="W329" s="212" t="s">
        <v>604</v>
      </c>
    </row>
    <row r="330" spans="1:23" ht="94.5">
      <c r="A330" s="48" t="s">
        <v>620</v>
      </c>
      <c r="B330" s="6" t="s">
        <v>211</v>
      </c>
      <c r="C330" s="33">
        <f aca="true" t="shared" si="125" ref="C330:Q330">C331+C332</f>
        <v>0.6831</v>
      </c>
      <c r="D330" s="33">
        <f t="shared" si="125"/>
        <v>0.6831</v>
      </c>
      <c r="E330" s="33">
        <f t="shared" si="125"/>
        <v>0.87299854</v>
      </c>
      <c r="F330" s="33">
        <f t="shared" si="125"/>
        <v>0</v>
      </c>
      <c r="G330" s="33">
        <f t="shared" si="125"/>
        <v>0</v>
      </c>
      <c r="H330" s="33">
        <f t="shared" si="125"/>
        <v>0.083</v>
      </c>
      <c r="I330" s="33">
        <f t="shared" si="125"/>
        <v>0.057782</v>
      </c>
      <c r="J330" s="33">
        <f t="shared" si="125"/>
        <v>0</v>
      </c>
      <c r="K330" s="33">
        <f t="shared" si="125"/>
        <v>0</v>
      </c>
      <c r="L330" s="33">
        <f t="shared" si="125"/>
        <v>0.6001000000000001</v>
      </c>
      <c r="M330" s="33">
        <f t="shared" si="125"/>
        <v>0.81521654</v>
      </c>
      <c r="N330" s="5">
        <f t="shared" si="125"/>
        <v>0.87299854</v>
      </c>
      <c r="O330" s="5">
        <f t="shared" si="125"/>
        <v>0.81521654</v>
      </c>
      <c r="P330" s="5">
        <f t="shared" si="125"/>
        <v>0.87299854</v>
      </c>
      <c r="Q330" s="5">
        <f t="shared" si="125"/>
        <v>0.81521654</v>
      </c>
      <c r="R330" s="213"/>
      <c r="S330" s="213"/>
      <c r="T330" s="213"/>
      <c r="U330" s="211"/>
      <c r="V330" s="211"/>
      <c r="W330" s="212"/>
    </row>
    <row r="331" spans="1:23" ht="15.75">
      <c r="A331" s="224" t="s">
        <v>620</v>
      </c>
      <c r="B331" s="211" t="s">
        <v>554</v>
      </c>
      <c r="C331" s="36">
        <v>0.083</v>
      </c>
      <c r="D331" s="36">
        <v>0.083</v>
      </c>
      <c r="E331" s="36">
        <v>0.057782</v>
      </c>
      <c r="F331" s="213"/>
      <c r="G331" s="213"/>
      <c r="H331" s="213">
        <v>0.083</v>
      </c>
      <c r="I331" s="213">
        <v>0.057782</v>
      </c>
      <c r="J331" s="213"/>
      <c r="K331" s="213"/>
      <c r="L331" s="213"/>
      <c r="M331" s="213"/>
      <c r="N331" s="213">
        <f>M331+K331+I331+G331</f>
        <v>0.057782</v>
      </c>
      <c r="O331" s="213">
        <f aca="true" t="shared" si="126" ref="O331:Q332">M331</f>
        <v>0</v>
      </c>
      <c r="P331" s="213">
        <f t="shared" si="126"/>
        <v>0.057782</v>
      </c>
      <c r="Q331" s="213">
        <f t="shared" si="126"/>
        <v>0</v>
      </c>
      <c r="R331" s="213"/>
      <c r="S331" s="213">
        <f>D331-E331</f>
        <v>0.025218000000000004</v>
      </c>
      <c r="T331" s="213">
        <f>S331/D331*100</f>
        <v>30.383132530120488</v>
      </c>
      <c r="U331" s="211"/>
      <c r="V331" s="211"/>
      <c r="W331" s="212" t="s">
        <v>598</v>
      </c>
    </row>
    <row r="332" spans="1:23" ht="31.5">
      <c r="A332" s="224" t="s">
        <v>620</v>
      </c>
      <c r="B332" s="211" t="s">
        <v>555</v>
      </c>
      <c r="C332" s="36">
        <v>0.6001000000000001</v>
      </c>
      <c r="D332" s="36">
        <v>0.6001000000000001</v>
      </c>
      <c r="E332" s="36">
        <v>0.81521654</v>
      </c>
      <c r="F332" s="213"/>
      <c r="G332" s="213"/>
      <c r="H332" s="213"/>
      <c r="I332" s="213"/>
      <c r="J332" s="213"/>
      <c r="K332" s="213"/>
      <c r="L332" s="213">
        <v>0.6001000000000001</v>
      </c>
      <c r="M332" s="213">
        <v>0.81521654</v>
      </c>
      <c r="N332" s="36">
        <f>M332+K332+I332+G332</f>
        <v>0.81521654</v>
      </c>
      <c r="O332" s="36">
        <f t="shared" si="126"/>
        <v>0.81521654</v>
      </c>
      <c r="P332" s="36">
        <f t="shared" si="126"/>
        <v>0.81521654</v>
      </c>
      <c r="Q332" s="36">
        <f t="shared" si="126"/>
        <v>0.81521654</v>
      </c>
      <c r="R332" s="213"/>
      <c r="S332" s="213">
        <f>D332-E332</f>
        <v>-0.2151165399999999</v>
      </c>
      <c r="T332" s="213">
        <f>S332/D332*100</f>
        <v>-35.84678220296615</v>
      </c>
      <c r="U332" s="211"/>
      <c r="V332" s="211"/>
      <c r="W332" s="212" t="s">
        <v>604</v>
      </c>
    </row>
    <row r="333" spans="1:23" ht="63">
      <c r="A333" s="48" t="s">
        <v>620</v>
      </c>
      <c r="B333" s="6" t="s">
        <v>212</v>
      </c>
      <c r="C333" s="33">
        <f aca="true" t="shared" si="127" ref="C333:Q333">C334</f>
        <v>0.081</v>
      </c>
      <c r="D333" s="33">
        <f t="shared" si="127"/>
        <v>0.081</v>
      </c>
      <c r="E333" s="33">
        <f t="shared" si="127"/>
        <v>0</v>
      </c>
      <c r="F333" s="33">
        <f t="shared" si="127"/>
        <v>0</v>
      </c>
      <c r="G333" s="33">
        <f t="shared" si="127"/>
        <v>0</v>
      </c>
      <c r="H333" s="33">
        <f t="shared" si="127"/>
        <v>0</v>
      </c>
      <c r="I333" s="33">
        <f t="shared" si="127"/>
        <v>0</v>
      </c>
      <c r="J333" s="33">
        <f t="shared" si="127"/>
        <v>0</v>
      </c>
      <c r="K333" s="33">
        <f t="shared" si="127"/>
        <v>0</v>
      </c>
      <c r="L333" s="33">
        <f t="shared" si="127"/>
        <v>0.081</v>
      </c>
      <c r="M333" s="33">
        <f t="shared" si="127"/>
        <v>0</v>
      </c>
      <c r="N333" s="5">
        <f t="shared" si="127"/>
        <v>0</v>
      </c>
      <c r="O333" s="5">
        <f t="shared" si="127"/>
        <v>0</v>
      </c>
      <c r="P333" s="5">
        <f t="shared" si="127"/>
        <v>0</v>
      </c>
      <c r="Q333" s="5">
        <f t="shared" si="127"/>
        <v>0</v>
      </c>
      <c r="R333" s="213"/>
      <c r="S333" s="213"/>
      <c r="T333" s="213"/>
      <c r="U333" s="211"/>
      <c r="V333" s="211"/>
      <c r="W333" s="34"/>
    </row>
    <row r="334" spans="1:23" ht="15.75">
      <c r="A334" s="224" t="s">
        <v>620</v>
      </c>
      <c r="B334" s="211" t="s">
        <v>555</v>
      </c>
      <c r="C334" s="36">
        <v>0.081</v>
      </c>
      <c r="D334" s="36">
        <v>0.081</v>
      </c>
      <c r="E334" s="36">
        <v>0</v>
      </c>
      <c r="F334" s="213"/>
      <c r="G334" s="213"/>
      <c r="H334" s="213"/>
      <c r="I334" s="213"/>
      <c r="J334" s="213"/>
      <c r="K334" s="213"/>
      <c r="L334" s="213">
        <v>0.081</v>
      </c>
      <c r="M334" s="213"/>
      <c r="N334" s="213">
        <f>M334+K334+I334+G334</f>
        <v>0</v>
      </c>
      <c r="O334" s="213">
        <f>M334</f>
        <v>0</v>
      </c>
      <c r="P334" s="213">
        <f>N334</f>
        <v>0</v>
      </c>
      <c r="Q334" s="213">
        <f>O334</f>
        <v>0</v>
      </c>
      <c r="R334" s="213"/>
      <c r="S334" s="213">
        <f>D334-E334</f>
        <v>0.081</v>
      </c>
      <c r="T334" s="213">
        <f>S334/D334*100</f>
        <v>100</v>
      </c>
      <c r="U334" s="211"/>
      <c r="V334" s="211"/>
      <c r="W334" s="212"/>
    </row>
    <row r="335" spans="1:23" ht="15.75">
      <c r="A335" s="224" t="s">
        <v>620</v>
      </c>
      <c r="B335" s="211" t="s">
        <v>514</v>
      </c>
      <c r="C335" s="36"/>
      <c r="D335" s="36"/>
      <c r="E335" s="36"/>
      <c r="F335" s="213"/>
      <c r="G335" s="213"/>
      <c r="H335" s="213"/>
      <c r="I335" s="213"/>
      <c r="J335" s="213"/>
      <c r="K335" s="213"/>
      <c r="L335" s="213"/>
      <c r="M335" s="213"/>
      <c r="N335" s="213"/>
      <c r="O335" s="213"/>
      <c r="P335" s="213"/>
      <c r="Q335" s="213"/>
      <c r="R335" s="213"/>
      <c r="S335" s="213"/>
      <c r="T335" s="213"/>
      <c r="U335" s="211"/>
      <c r="V335" s="211"/>
      <c r="W335" s="212"/>
    </row>
    <row r="336" spans="1:23" ht="47.25">
      <c r="A336" s="224"/>
      <c r="B336" s="210" t="s">
        <v>924</v>
      </c>
      <c r="C336" s="36">
        <v>0</v>
      </c>
      <c r="D336" s="36">
        <v>0</v>
      </c>
      <c r="E336" s="36">
        <v>0.16173894</v>
      </c>
      <c r="F336" s="213"/>
      <c r="G336" s="213"/>
      <c r="H336" s="213"/>
      <c r="I336" s="213"/>
      <c r="J336" s="213"/>
      <c r="K336" s="213"/>
      <c r="L336" s="213">
        <v>0</v>
      </c>
      <c r="M336" s="213">
        <v>0.16173894</v>
      </c>
      <c r="N336" s="213">
        <f>M336+K336+I336+G336</f>
        <v>0.16173894</v>
      </c>
      <c r="O336" s="213">
        <f aca="true" t="shared" si="128" ref="O336:Q337">M336</f>
        <v>0.16173894</v>
      </c>
      <c r="P336" s="213">
        <f t="shared" si="128"/>
        <v>0.16173894</v>
      </c>
      <c r="Q336" s="213">
        <f t="shared" si="128"/>
        <v>0.16173894</v>
      </c>
      <c r="R336" s="213"/>
      <c r="S336" s="213">
        <f>D336-E336</f>
        <v>-0.16173894</v>
      </c>
      <c r="T336" s="213">
        <v>0</v>
      </c>
      <c r="U336" s="211"/>
      <c r="V336" s="211"/>
      <c r="W336" s="212" t="s">
        <v>599</v>
      </c>
    </row>
    <row r="337" spans="1:23" ht="31.5">
      <c r="A337" s="224"/>
      <c r="B337" s="210" t="s">
        <v>925</v>
      </c>
      <c r="C337" s="36">
        <v>0</v>
      </c>
      <c r="D337" s="36">
        <v>0</v>
      </c>
      <c r="E337" s="36">
        <v>1.14522143</v>
      </c>
      <c r="F337" s="213"/>
      <c r="G337" s="213"/>
      <c r="H337" s="213"/>
      <c r="I337" s="213"/>
      <c r="J337" s="213"/>
      <c r="K337" s="213"/>
      <c r="L337" s="213">
        <v>0</v>
      </c>
      <c r="M337" s="213">
        <v>1.14522143</v>
      </c>
      <c r="N337" s="213">
        <f>M337+K337+I337+G337</f>
        <v>1.14522143</v>
      </c>
      <c r="O337" s="213">
        <f t="shared" si="128"/>
        <v>1.14522143</v>
      </c>
      <c r="P337" s="213">
        <f t="shared" si="128"/>
        <v>1.14522143</v>
      </c>
      <c r="Q337" s="213">
        <f t="shared" si="128"/>
        <v>1.14522143</v>
      </c>
      <c r="R337" s="213"/>
      <c r="S337" s="213">
        <f>D337-E337</f>
        <v>-1.14522143</v>
      </c>
      <c r="T337" s="213">
        <v>0</v>
      </c>
      <c r="U337" s="211"/>
      <c r="V337" s="211"/>
      <c r="W337" s="212" t="s">
        <v>599</v>
      </c>
    </row>
    <row r="338" spans="1:23" ht="15.75">
      <c r="A338" s="224"/>
      <c r="B338" s="3" t="s">
        <v>614</v>
      </c>
      <c r="C338" s="36">
        <f>C337+C336</f>
        <v>0</v>
      </c>
      <c r="D338" s="36">
        <f aca="true" t="shared" si="129" ref="D338:Q338">D337+D336</f>
        <v>0</v>
      </c>
      <c r="E338" s="36">
        <f t="shared" si="129"/>
        <v>1.30696037</v>
      </c>
      <c r="F338" s="213">
        <f t="shared" si="129"/>
        <v>0</v>
      </c>
      <c r="G338" s="213">
        <f t="shared" si="129"/>
        <v>0</v>
      </c>
      <c r="H338" s="213">
        <f t="shared" si="129"/>
        <v>0</v>
      </c>
      <c r="I338" s="213">
        <f t="shared" si="129"/>
        <v>0</v>
      </c>
      <c r="J338" s="213">
        <f t="shared" si="129"/>
        <v>0</v>
      </c>
      <c r="K338" s="213">
        <f t="shared" si="129"/>
        <v>0</v>
      </c>
      <c r="L338" s="213">
        <f t="shared" si="129"/>
        <v>0</v>
      </c>
      <c r="M338" s="213">
        <f t="shared" si="129"/>
        <v>1.30696037</v>
      </c>
      <c r="N338" s="213">
        <f t="shared" si="129"/>
        <v>1.30696037</v>
      </c>
      <c r="O338" s="213">
        <f t="shared" si="129"/>
        <v>1.30696037</v>
      </c>
      <c r="P338" s="213">
        <f t="shared" si="129"/>
        <v>1.30696037</v>
      </c>
      <c r="Q338" s="213">
        <f t="shared" si="129"/>
        <v>1.30696037</v>
      </c>
      <c r="R338" s="213"/>
      <c r="S338" s="213"/>
      <c r="T338" s="213"/>
      <c r="U338" s="211"/>
      <c r="V338" s="211"/>
      <c r="W338" s="212"/>
    </row>
    <row r="339" spans="1:23" ht="15.75">
      <c r="A339" s="224"/>
      <c r="B339" s="211" t="s">
        <v>512</v>
      </c>
      <c r="C339" s="36"/>
      <c r="D339" s="36"/>
      <c r="E339" s="36"/>
      <c r="F339" s="213"/>
      <c r="G339" s="213"/>
      <c r="H339" s="213"/>
      <c r="I339" s="213"/>
      <c r="J339" s="213"/>
      <c r="K339" s="213"/>
      <c r="L339" s="213"/>
      <c r="M339" s="213"/>
      <c r="N339" s="213"/>
      <c r="O339" s="213"/>
      <c r="P339" s="213"/>
      <c r="Q339" s="213"/>
      <c r="R339" s="213"/>
      <c r="S339" s="213"/>
      <c r="T339" s="213"/>
      <c r="U339" s="211"/>
      <c r="V339" s="211"/>
      <c r="W339" s="212"/>
    </row>
    <row r="340" spans="1:23" ht="31.5">
      <c r="A340" s="224"/>
      <c r="B340" s="210" t="s">
        <v>926</v>
      </c>
      <c r="C340" s="36">
        <v>0</v>
      </c>
      <c r="D340" s="36">
        <v>0</v>
      </c>
      <c r="E340" s="36">
        <v>0.99942988</v>
      </c>
      <c r="F340" s="213"/>
      <c r="G340" s="213"/>
      <c r="H340" s="213"/>
      <c r="I340" s="213"/>
      <c r="J340" s="213"/>
      <c r="K340" s="213"/>
      <c r="L340" s="213">
        <v>0</v>
      </c>
      <c r="M340" s="213">
        <v>0.99942988</v>
      </c>
      <c r="N340" s="213">
        <f>M340+K340+I340+G340</f>
        <v>0.99942988</v>
      </c>
      <c r="O340" s="213">
        <f>M340</f>
        <v>0.99942988</v>
      </c>
      <c r="P340" s="213">
        <f>N340</f>
        <v>0.99942988</v>
      </c>
      <c r="Q340" s="213">
        <f>O340</f>
        <v>0.99942988</v>
      </c>
      <c r="R340" s="213"/>
      <c r="S340" s="213">
        <f>D340-E340</f>
        <v>-0.99942988</v>
      </c>
      <c r="T340" s="213">
        <v>0</v>
      </c>
      <c r="U340" s="211"/>
      <c r="V340" s="211"/>
      <c r="W340" s="212" t="s">
        <v>599</v>
      </c>
    </row>
    <row r="341" spans="1:23" ht="15.75">
      <c r="A341" s="224"/>
      <c r="B341" s="211" t="s">
        <v>513</v>
      </c>
      <c r="C341" s="36"/>
      <c r="D341" s="36"/>
      <c r="E341" s="36"/>
      <c r="F341" s="213"/>
      <c r="G341" s="213"/>
      <c r="H341" s="213"/>
      <c r="I341" s="213"/>
      <c r="J341" s="213"/>
      <c r="K341" s="213"/>
      <c r="L341" s="213"/>
      <c r="M341" s="213"/>
      <c r="N341" s="213"/>
      <c r="O341" s="213"/>
      <c r="P341" s="213"/>
      <c r="Q341" s="213"/>
      <c r="R341" s="213"/>
      <c r="S341" s="213"/>
      <c r="T341" s="213"/>
      <c r="U341" s="211"/>
      <c r="V341" s="211"/>
      <c r="W341" s="212"/>
    </row>
    <row r="342" spans="1:23" ht="47.25">
      <c r="A342" s="224"/>
      <c r="B342" s="210" t="s">
        <v>927</v>
      </c>
      <c r="C342" s="36">
        <v>0</v>
      </c>
      <c r="D342" s="36">
        <v>0</v>
      </c>
      <c r="E342" s="36">
        <v>0.33997098000000003</v>
      </c>
      <c r="F342" s="213"/>
      <c r="G342" s="213"/>
      <c r="H342" s="213"/>
      <c r="I342" s="213"/>
      <c r="J342" s="213"/>
      <c r="K342" s="213"/>
      <c r="L342" s="213">
        <v>0</v>
      </c>
      <c r="M342" s="213">
        <v>0.33997098000000003</v>
      </c>
      <c r="N342" s="213">
        <f>M342+K342+I342+G342</f>
        <v>0.33997098000000003</v>
      </c>
      <c r="O342" s="213">
        <f>M342</f>
        <v>0.33997098000000003</v>
      </c>
      <c r="P342" s="213">
        <f>N342</f>
        <v>0.33997098000000003</v>
      </c>
      <c r="Q342" s="213">
        <f>O342</f>
        <v>0.33997098000000003</v>
      </c>
      <c r="R342" s="213"/>
      <c r="S342" s="213">
        <f>D342-E342</f>
        <v>-0.33997098000000003</v>
      </c>
      <c r="T342" s="213">
        <v>0</v>
      </c>
      <c r="U342" s="211"/>
      <c r="V342" s="211"/>
      <c r="W342" s="212" t="s">
        <v>599</v>
      </c>
    </row>
    <row r="343" spans="1:23" ht="15.75">
      <c r="A343" s="49"/>
      <c r="B343" s="210"/>
      <c r="C343" s="36"/>
      <c r="D343" s="36"/>
      <c r="E343" s="36"/>
      <c r="F343" s="213"/>
      <c r="G343" s="213"/>
      <c r="H343" s="213"/>
      <c r="I343" s="213"/>
      <c r="J343" s="213"/>
      <c r="K343" s="213"/>
      <c r="L343" s="213"/>
      <c r="M343" s="213"/>
      <c r="N343" s="213"/>
      <c r="O343" s="213"/>
      <c r="P343" s="213"/>
      <c r="Q343" s="213"/>
      <c r="R343" s="213"/>
      <c r="S343" s="213"/>
      <c r="T343" s="213"/>
      <c r="U343" s="4"/>
      <c r="V343" s="4"/>
      <c r="W343" s="34"/>
    </row>
    <row r="344" spans="1:23" ht="15.75">
      <c r="A344" s="49"/>
      <c r="B344" s="4"/>
      <c r="C344" s="36"/>
      <c r="D344" s="36"/>
      <c r="E344" s="36"/>
      <c r="F344" s="7"/>
      <c r="G344" s="7"/>
      <c r="H344" s="7"/>
      <c r="I344" s="7"/>
      <c r="J344" s="7"/>
      <c r="K344" s="7"/>
      <c r="L344" s="7"/>
      <c r="M344" s="7"/>
      <c r="N344" s="7"/>
      <c r="O344" s="7"/>
      <c r="P344" s="7"/>
      <c r="Q344" s="7"/>
      <c r="R344" s="7"/>
      <c r="S344" s="213"/>
      <c r="T344" s="213"/>
      <c r="U344" s="4"/>
      <c r="V344" s="4"/>
      <c r="W344" s="34"/>
    </row>
    <row r="345" spans="1:23" ht="15.75">
      <c r="A345" s="48" t="s">
        <v>620</v>
      </c>
      <c r="B345" s="3" t="s">
        <v>556</v>
      </c>
      <c r="C345" s="33">
        <f>C342+C340+C338+C328+C325</f>
        <v>7.5914</v>
      </c>
      <c r="D345" s="33">
        <f aca="true" t="shared" si="130" ref="D345:Q345">D342+D340+D338+D328+D325</f>
        <v>7.5914</v>
      </c>
      <c r="E345" s="33">
        <f t="shared" si="130"/>
        <v>6.85312925</v>
      </c>
      <c r="F345" s="33">
        <f t="shared" si="130"/>
        <v>0.1532</v>
      </c>
      <c r="G345" s="33">
        <f t="shared" si="130"/>
        <v>0.153187</v>
      </c>
      <c r="H345" s="33">
        <f t="shared" si="130"/>
        <v>3.6678</v>
      </c>
      <c r="I345" s="33">
        <f t="shared" si="130"/>
        <v>3.032609</v>
      </c>
      <c r="J345" s="33">
        <f t="shared" si="130"/>
        <v>0</v>
      </c>
      <c r="K345" s="33">
        <f t="shared" si="130"/>
        <v>1.0209720199999999</v>
      </c>
      <c r="L345" s="33">
        <f t="shared" si="130"/>
        <v>3.7704000000000004</v>
      </c>
      <c r="M345" s="33">
        <f t="shared" si="130"/>
        <v>2.64636123</v>
      </c>
      <c r="N345" s="33">
        <f t="shared" si="130"/>
        <v>6.853129249999999</v>
      </c>
      <c r="O345" s="33">
        <f t="shared" si="130"/>
        <v>2.64636123</v>
      </c>
      <c r="P345" s="33">
        <f t="shared" si="130"/>
        <v>6.853129249999999</v>
      </c>
      <c r="Q345" s="33">
        <f t="shared" si="130"/>
        <v>2.64636123</v>
      </c>
      <c r="R345" s="213"/>
      <c r="S345" s="213"/>
      <c r="T345" s="213"/>
      <c r="U345" s="211"/>
      <c r="V345" s="211"/>
      <c r="W345" s="212"/>
    </row>
    <row r="346" spans="1:23" ht="15.75">
      <c r="A346" s="48" t="s">
        <v>620</v>
      </c>
      <c r="B346" s="3" t="s">
        <v>557</v>
      </c>
      <c r="C346" s="33">
        <f>C334+C332+C329+C326</f>
        <v>2.8812</v>
      </c>
      <c r="D346" s="33">
        <f aca="true" t="shared" si="131" ref="D346:Q346">D334+D332+D329+D326</f>
        <v>2.8812</v>
      </c>
      <c r="E346" s="33">
        <f t="shared" si="131"/>
        <v>2.0832898899999996</v>
      </c>
      <c r="F346" s="33">
        <f t="shared" si="131"/>
        <v>0</v>
      </c>
      <c r="G346" s="33">
        <f t="shared" si="131"/>
        <v>0</v>
      </c>
      <c r="H346" s="33">
        <f t="shared" si="131"/>
        <v>0</v>
      </c>
      <c r="I346" s="33">
        <f t="shared" si="131"/>
        <v>0</v>
      </c>
      <c r="J346" s="33">
        <f t="shared" si="131"/>
        <v>0</v>
      </c>
      <c r="K346" s="33">
        <f t="shared" si="131"/>
        <v>0</v>
      </c>
      <c r="L346" s="33">
        <f t="shared" si="131"/>
        <v>2.8812</v>
      </c>
      <c r="M346" s="33">
        <f t="shared" si="131"/>
        <v>2.0832898899999996</v>
      </c>
      <c r="N346" s="33">
        <f t="shared" si="131"/>
        <v>2.0832898899999996</v>
      </c>
      <c r="O346" s="33">
        <f t="shared" si="131"/>
        <v>2.0832898899999996</v>
      </c>
      <c r="P346" s="33">
        <f t="shared" si="131"/>
        <v>2.0832898899999996</v>
      </c>
      <c r="Q346" s="33">
        <f t="shared" si="131"/>
        <v>2.0832898899999996</v>
      </c>
      <c r="R346" s="213"/>
      <c r="S346" s="213"/>
      <c r="T346" s="213"/>
      <c r="U346" s="211"/>
      <c r="V346" s="211"/>
      <c r="W346" s="212"/>
    </row>
    <row r="347" spans="1:23" ht="15.75">
      <c r="A347" s="48" t="s">
        <v>620</v>
      </c>
      <c r="B347" s="3" t="s">
        <v>558</v>
      </c>
      <c r="C347" s="33">
        <f>C331</f>
        <v>0.083</v>
      </c>
      <c r="D347" s="33">
        <f aca="true" t="shared" si="132" ref="D347:Q347">D331</f>
        <v>0.083</v>
      </c>
      <c r="E347" s="33">
        <f t="shared" si="132"/>
        <v>0.057782</v>
      </c>
      <c r="F347" s="33">
        <f t="shared" si="132"/>
        <v>0</v>
      </c>
      <c r="G347" s="33">
        <f t="shared" si="132"/>
        <v>0</v>
      </c>
      <c r="H347" s="33">
        <f t="shared" si="132"/>
        <v>0.083</v>
      </c>
      <c r="I347" s="33">
        <f t="shared" si="132"/>
        <v>0.057782</v>
      </c>
      <c r="J347" s="33">
        <f t="shared" si="132"/>
        <v>0</v>
      </c>
      <c r="K347" s="33">
        <f t="shared" si="132"/>
        <v>0</v>
      </c>
      <c r="L347" s="33">
        <f t="shared" si="132"/>
        <v>0</v>
      </c>
      <c r="M347" s="33">
        <f t="shared" si="132"/>
        <v>0</v>
      </c>
      <c r="N347" s="33">
        <f t="shared" si="132"/>
        <v>0.057782</v>
      </c>
      <c r="O347" s="33">
        <f t="shared" si="132"/>
        <v>0</v>
      </c>
      <c r="P347" s="33">
        <f t="shared" si="132"/>
        <v>0.057782</v>
      </c>
      <c r="Q347" s="33">
        <f t="shared" si="132"/>
        <v>0</v>
      </c>
      <c r="R347" s="213"/>
      <c r="S347" s="213"/>
      <c r="T347" s="213"/>
      <c r="U347" s="211"/>
      <c r="V347" s="211"/>
      <c r="W347" s="212"/>
    </row>
    <row r="348" spans="1:23" ht="15.75">
      <c r="A348" s="49" t="s">
        <v>620</v>
      </c>
      <c r="B348" s="4"/>
      <c r="C348" s="36"/>
      <c r="D348" s="36"/>
      <c r="E348" s="36"/>
      <c r="F348" s="7"/>
      <c r="G348" s="7"/>
      <c r="H348" s="7"/>
      <c r="I348" s="7"/>
      <c r="J348" s="7"/>
      <c r="K348" s="7"/>
      <c r="L348" s="7"/>
      <c r="M348" s="7"/>
      <c r="N348" s="7"/>
      <c r="O348" s="7"/>
      <c r="P348" s="7"/>
      <c r="Q348" s="7"/>
      <c r="R348" s="7"/>
      <c r="S348" s="213"/>
      <c r="T348" s="213"/>
      <c r="U348" s="4"/>
      <c r="V348" s="4"/>
      <c r="W348" s="34"/>
    </row>
    <row r="349" spans="1:23" ht="37.5">
      <c r="A349" s="201" t="s">
        <v>620</v>
      </c>
      <c r="B349" s="22" t="s">
        <v>684</v>
      </c>
      <c r="C349" s="44">
        <f>C347+C346+C345</f>
        <v>10.5556</v>
      </c>
      <c r="D349" s="44">
        <f aca="true" t="shared" si="133" ref="D349:Q349">D347+D346+D345</f>
        <v>10.5556</v>
      </c>
      <c r="E349" s="44">
        <f t="shared" si="133"/>
        <v>8.99420114</v>
      </c>
      <c r="F349" s="44">
        <f t="shared" si="133"/>
        <v>0.1532</v>
      </c>
      <c r="G349" s="44">
        <f t="shared" si="133"/>
        <v>0.153187</v>
      </c>
      <c r="H349" s="44">
        <f t="shared" si="133"/>
        <v>3.7508000000000004</v>
      </c>
      <c r="I349" s="44">
        <f t="shared" si="133"/>
        <v>3.090391</v>
      </c>
      <c r="J349" s="44">
        <f t="shared" si="133"/>
        <v>0</v>
      </c>
      <c r="K349" s="44">
        <f t="shared" si="133"/>
        <v>1.0209720199999999</v>
      </c>
      <c r="L349" s="44">
        <f t="shared" si="133"/>
        <v>6.6516</v>
      </c>
      <c r="M349" s="44">
        <f t="shared" si="133"/>
        <v>4.72965112</v>
      </c>
      <c r="N349" s="44">
        <f t="shared" si="133"/>
        <v>8.99420114</v>
      </c>
      <c r="O349" s="44">
        <f t="shared" si="133"/>
        <v>4.72965112</v>
      </c>
      <c r="P349" s="44">
        <f t="shared" si="133"/>
        <v>8.99420114</v>
      </c>
      <c r="Q349" s="44">
        <f t="shared" si="133"/>
        <v>4.72965112</v>
      </c>
      <c r="R349" s="213"/>
      <c r="S349" s="211"/>
      <c r="T349" s="213"/>
      <c r="U349" s="211"/>
      <c r="V349" s="211"/>
      <c r="W349" s="212"/>
    </row>
    <row r="350" spans="1:23" ht="47.25">
      <c r="A350" s="50" t="s">
        <v>549</v>
      </c>
      <c r="B350" s="51" t="s">
        <v>213</v>
      </c>
      <c r="C350" s="52"/>
      <c r="D350" s="267">
        <v>0</v>
      </c>
      <c r="E350" s="268">
        <f aca="true" t="shared" si="134" ref="E350:N350">SUM(E351+E362)</f>
        <v>78.45275499999995</v>
      </c>
      <c r="F350" s="269">
        <f t="shared" si="134"/>
        <v>0</v>
      </c>
      <c r="G350" s="268">
        <f t="shared" si="134"/>
        <v>9.775498999999998</v>
      </c>
      <c r="H350" s="269">
        <f t="shared" si="134"/>
        <v>0</v>
      </c>
      <c r="I350" s="268">
        <f t="shared" si="134"/>
        <v>34.382863</v>
      </c>
      <c r="J350" s="269">
        <f t="shared" si="134"/>
        <v>0</v>
      </c>
      <c r="K350" s="268">
        <f t="shared" si="134"/>
        <v>25.422728</v>
      </c>
      <c r="L350" s="269">
        <f t="shared" si="134"/>
        <v>0</v>
      </c>
      <c r="M350" s="268">
        <f t="shared" si="134"/>
        <v>8.871665</v>
      </c>
      <c r="N350" s="268">
        <f t="shared" si="134"/>
        <v>78.45275499999995</v>
      </c>
      <c r="O350" s="268">
        <f>SUM(O351:O544)</f>
        <v>8.871665000000002</v>
      </c>
      <c r="P350" s="269">
        <f>SUM(P351+P362)</f>
        <v>0</v>
      </c>
      <c r="Q350" s="269">
        <f>SUM(Q351+Q362)</f>
        <v>0</v>
      </c>
      <c r="R350" s="211"/>
      <c r="S350" s="211"/>
      <c r="T350" s="213"/>
      <c r="U350" s="211"/>
      <c r="V350" s="211"/>
      <c r="W350" s="212"/>
    </row>
    <row r="351" spans="1:23" ht="31.5">
      <c r="A351" s="50" t="s">
        <v>214</v>
      </c>
      <c r="B351" s="51" t="s">
        <v>215</v>
      </c>
      <c r="C351" s="52"/>
      <c r="D351" s="231">
        <v>0</v>
      </c>
      <c r="E351" s="55">
        <f>SUM(E352:E361)</f>
        <v>2.4562410000000003</v>
      </c>
      <c r="F351" s="32">
        <v>0</v>
      </c>
      <c r="G351" s="32">
        <f>SUM(G352:G361)</f>
        <v>0.490991</v>
      </c>
      <c r="H351" s="32">
        <f>SUM(H352:H366)</f>
        <v>0</v>
      </c>
      <c r="I351" s="55">
        <f>SUM(I352:I361)</f>
        <v>0.076432</v>
      </c>
      <c r="J351" s="32">
        <f>SUM(J352:J366)</f>
        <v>0</v>
      </c>
      <c r="K351" s="55">
        <f>SUM(K352:K361)</f>
        <v>0.960304</v>
      </c>
      <c r="L351" s="32">
        <f>SUM(L352:L366)</f>
        <v>0</v>
      </c>
      <c r="M351" s="55">
        <f>SUM(M352:M361)</f>
        <v>0.9285140000000001</v>
      </c>
      <c r="N351" s="55">
        <f>SUM(N352:N361)</f>
        <v>2.4562410000000003</v>
      </c>
      <c r="O351" s="32"/>
      <c r="P351" s="4"/>
      <c r="Q351" s="4"/>
      <c r="R351" s="4"/>
      <c r="S351" s="211"/>
      <c r="T351" s="213"/>
      <c r="U351" s="4"/>
      <c r="V351" s="4"/>
      <c r="W351" s="34"/>
    </row>
    <row r="352" spans="1:23" ht="15.75">
      <c r="A352" s="50"/>
      <c r="B352" s="53" t="s">
        <v>216</v>
      </c>
      <c r="C352" s="53"/>
      <c r="D352" s="40">
        <v>0</v>
      </c>
      <c r="E352" s="55">
        <f aca="true" t="shared" si="135" ref="E352:E361">N352</f>
        <v>0.122005</v>
      </c>
      <c r="F352" s="40">
        <v>0</v>
      </c>
      <c r="G352" s="40">
        <v>0.122005</v>
      </c>
      <c r="H352" s="53"/>
      <c r="I352" s="53"/>
      <c r="J352" s="53"/>
      <c r="K352" s="53"/>
      <c r="L352" s="40"/>
      <c r="M352" s="40"/>
      <c r="N352" s="55">
        <f aca="true" t="shared" si="136" ref="N352:N361">SUM(G352+I352+K352+M352)</f>
        <v>0.122005</v>
      </c>
      <c r="O352" s="40"/>
      <c r="P352" s="4"/>
      <c r="Q352" s="4"/>
      <c r="R352" s="4"/>
      <c r="S352" s="211"/>
      <c r="T352" s="213"/>
      <c r="U352" s="4"/>
      <c r="V352" s="4"/>
      <c r="W352" s="40" t="s">
        <v>217</v>
      </c>
    </row>
    <row r="353" spans="1:23" ht="31.5">
      <c r="A353" s="50"/>
      <c r="B353" s="53" t="s">
        <v>218</v>
      </c>
      <c r="C353" s="53"/>
      <c r="D353" s="40">
        <v>0</v>
      </c>
      <c r="E353" s="55">
        <f t="shared" si="135"/>
        <v>0.201209</v>
      </c>
      <c r="F353" s="40">
        <v>0</v>
      </c>
      <c r="G353" s="40">
        <v>0.201209</v>
      </c>
      <c r="H353" s="53"/>
      <c r="I353" s="53"/>
      <c r="J353" s="53"/>
      <c r="K353" s="53"/>
      <c r="L353" s="40"/>
      <c r="M353" s="40"/>
      <c r="N353" s="55">
        <f t="shared" si="136"/>
        <v>0.201209</v>
      </c>
      <c r="O353" s="40"/>
      <c r="P353" s="4"/>
      <c r="Q353" s="4"/>
      <c r="R353" s="4"/>
      <c r="S353" s="211"/>
      <c r="T353" s="213"/>
      <c r="U353" s="4"/>
      <c r="V353" s="4"/>
      <c r="W353" s="40" t="s">
        <v>217</v>
      </c>
    </row>
    <row r="354" spans="1:23" ht="15.75">
      <c r="A354" s="50"/>
      <c r="B354" s="54" t="s">
        <v>219</v>
      </c>
      <c r="C354" s="53"/>
      <c r="D354" s="40">
        <v>0</v>
      </c>
      <c r="E354" s="55">
        <f t="shared" si="135"/>
        <v>0.167777</v>
      </c>
      <c r="F354" s="40">
        <v>0</v>
      </c>
      <c r="G354" s="40">
        <v>0.167777</v>
      </c>
      <c r="H354" s="4"/>
      <c r="I354" s="4"/>
      <c r="J354" s="4"/>
      <c r="K354" s="4"/>
      <c r="L354" s="4"/>
      <c r="M354" s="4"/>
      <c r="N354" s="55">
        <f t="shared" si="136"/>
        <v>0.167777</v>
      </c>
      <c r="O354" s="40"/>
      <c r="P354" s="4"/>
      <c r="Q354" s="4"/>
      <c r="R354" s="4"/>
      <c r="S354" s="211"/>
      <c r="T354" s="213"/>
      <c r="U354" s="4"/>
      <c r="V354" s="4"/>
      <c r="W354" s="40" t="s">
        <v>217</v>
      </c>
    </row>
    <row r="355" spans="1:23" ht="15.75">
      <c r="A355" s="50"/>
      <c r="B355" s="53" t="s">
        <v>685</v>
      </c>
      <c r="C355" s="52"/>
      <c r="D355" s="230">
        <v>0</v>
      </c>
      <c r="E355" s="55">
        <f t="shared" si="135"/>
        <v>0.076432</v>
      </c>
      <c r="F355" s="4"/>
      <c r="G355" s="4"/>
      <c r="H355" s="4">
        <v>0</v>
      </c>
      <c r="I355" s="233">
        <v>0.076432</v>
      </c>
      <c r="J355" s="4"/>
      <c r="K355" s="4"/>
      <c r="L355" s="4"/>
      <c r="M355" s="4"/>
      <c r="N355" s="55">
        <f t="shared" si="136"/>
        <v>0.076432</v>
      </c>
      <c r="O355" s="40"/>
      <c r="P355" s="4"/>
      <c r="Q355" s="4"/>
      <c r="R355" s="4"/>
      <c r="S355" s="211"/>
      <c r="T355" s="213"/>
      <c r="U355" s="4"/>
      <c r="V355" s="4"/>
      <c r="W355" s="34" t="s">
        <v>217</v>
      </c>
    </row>
    <row r="356" spans="1:23" ht="31.5">
      <c r="A356" s="50"/>
      <c r="B356" s="53" t="s">
        <v>96</v>
      </c>
      <c r="C356" s="52"/>
      <c r="D356" s="230">
        <v>0</v>
      </c>
      <c r="E356" s="55">
        <f t="shared" si="135"/>
        <v>0.157977</v>
      </c>
      <c r="F356" s="4"/>
      <c r="G356" s="4"/>
      <c r="H356" s="4"/>
      <c r="I356" s="4"/>
      <c r="J356" s="4">
        <v>0</v>
      </c>
      <c r="K356" s="233">
        <v>0.157977</v>
      </c>
      <c r="L356" s="4"/>
      <c r="M356" s="4"/>
      <c r="N356" s="55">
        <f t="shared" si="136"/>
        <v>0.157977</v>
      </c>
      <c r="O356" s="40"/>
      <c r="P356" s="4"/>
      <c r="Q356" s="4"/>
      <c r="R356" s="4"/>
      <c r="S356" s="211"/>
      <c r="T356" s="213"/>
      <c r="U356" s="4"/>
      <c r="V356" s="4"/>
      <c r="W356" s="40" t="s">
        <v>224</v>
      </c>
    </row>
    <row r="357" spans="1:23" ht="31.5">
      <c r="A357" s="50"/>
      <c r="B357" s="53" t="s">
        <v>98</v>
      </c>
      <c r="C357" s="52"/>
      <c r="D357" s="40">
        <v>0</v>
      </c>
      <c r="E357" s="55">
        <f t="shared" si="135"/>
        <v>0.802327</v>
      </c>
      <c r="F357" s="4"/>
      <c r="G357" s="4"/>
      <c r="H357" s="4"/>
      <c r="I357" s="4"/>
      <c r="J357" s="4">
        <v>0</v>
      </c>
      <c r="K357" s="233">
        <v>0.802327</v>
      </c>
      <c r="L357" s="4"/>
      <c r="M357" s="4"/>
      <c r="N357" s="55">
        <f t="shared" si="136"/>
        <v>0.802327</v>
      </c>
      <c r="O357" s="40"/>
      <c r="P357" s="4"/>
      <c r="Q357" s="4"/>
      <c r="R357" s="4"/>
      <c r="S357" s="211"/>
      <c r="T357" s="213"/>
      <c r="U357" s="4"/>
      <c r="V357" s="4"/>
      <c r="W357" s="40" t="s">
        <v>224</v>
      </c>
    </row>
    <row r="358" spans="1:23" ht="31.5">
      <c r="A358" s="50"/>
      <c r="B358" s="53" t="s">
        <v>118</v>
      </c>
      <c r="C358" s="52"/>
      <c r="D358" s="40">
        <v>0</v>
      </c>
      <c r="E358" s="55">
        <f t="shared" si="135"/>
        <v>0.065396</v>
      </c>
      <c r="F358" s="4"/>
      <c r="G358" s="4"/>
      <c r="H358" s="4"/>
      <c r="I358" s="4"/>
      <c r="J358" s="4"/>
      <c r="K358" s="4"/>
      <c r="L358" s="4">
        <v>0</v>
      </c>
      <c r="M358" s="233">
        <v>0.065396</v>
      </c>
      <c r="N358" s="55">
        <f t="shared" si="136"/>
        <v>0.065396</v>
      </c>
      <c r="O358" s="233">
        <v>0.065396</v>
      </c>
      <c r="P358" s="4"/>
      <c r="Q358" s="4"/>
      <c r="R358" s="4"/>
      <c r="S358" s="211"/>
      <c r="T358" s="213"/>
      <c r="U358" s="4"/>
      <c r="V358" s="4"/>
      <c r="W358" s="40" t="s">
        <v>224</v>
      </c>
    </row>
    <row r="359" spans="1:23" ht="15.75">
      <c r="A359" s="50"/>
      <c r="B359" s="53" t="s">
        <v>121</v>
      </c>
      <c r="C359" s="52"/>
      <c r="D359" s="40">
        <v>0</v>
      </c>
      <c r="E359" s="55">
        <f t="shared" si="135"/>
        <v>0.02947</v>
      </c>
      <c r="F359" s="4"/>
      <c r="G359" s="4"/>
      <c r="H359" s="4"/>
      <c r="I359" s="4"/>
      <c r="J359" s="4"/>
      <c r="K359" s="4"/>
      <c r="L359" s="4">
        <v>0</v>
      </c>
      <c r="M359" s="233">
        <v>0.02947</v>
      </c>
      <c r="N359" s="55">
        <f t="shared" si="136"/>
        <v>0.02947</v>
      </c>
      <c r="O359" s="233">
        <v>0.02947</v>
      </c>
      <c r="P359" s="4"/>
      <c r="Q359" s="4"/>
      <c r="R359" s="4"/>
      <c r="S359" s="211"/>
      <c r="T359" s="213"/>
      <c r="U359" s="4"/>
      <c r="V359" s="4"/>
      <c r="W359" s="40" t="s">
        <v>217</v>
      </c>
    </row>
    <row r="360" spans="1:23" ht="15.75">
      <c r="A360" s="50"/>
      <c r="B360" s="53" t="s">
        <v>122</v>
      </c>
      <c r="C360" s="52"/>
      <c r="D360" s="40">
        <v>0</v>
      </c>
      <c r="E360" s="55">
        <f t="shared" si="135"/>
        <v>0.143005</v>
      </c>
      <c r="F360" s="4"/>
      <c r="G360" s="4"/>
      <c r="H360" s="4"/>
      <c r="I360" s="4"/>
      <c r="J360" s="4"/>
      <c r="K360" s="4"/>
      <c r="L360" s="4">
        <v>0</v>
      </c>
      <c r="M360" s="233">
        <v>0.143005</v>
      </c>
      <c r="N360" s="55">
        <f t="shared" si="136"/>
        <v>0.143005</v>
      </c>
      <c r="O360" s="233">
        <v>0.143005</v>
      </c>
      <c r="P360" s="4"/>
      <c r="Q360" s="4"/>
      <c r="R360" s="4"/>
      <c r="S360" s="211"/>
      <c r="T360" s="213"/>
      <c r="U360" s="4"/>
      <c r="V360" s="4"/>
      <c r="W360" s="34" t="s">
        <v>217</v>
      </c>
    </row>
    <row r="361" spans="1:23" ht="31.5">
      <c r="A361" s="50"/>
      <c r="B361" s="53" t="s">
        <v>135</v>
      </c>
      <c r="C361" s="52"/>
      <c r="D361" s="230">
        <v>0</v>
      </c>
      <c r="E361" s="55">
        <f t="shared" si="135"/>
        <v>0.690643</v>
      </c>
      <c r="F361" s="4"/>
      <c r="G361" s="4"/>
      <c r="H361" s="4"/>
      <c r="I361" s="4"/>
      <c r="J361" s="4"/>
      <c r="K361" s="4"/>
      <c r="L361" s="4">
        <v>0</v>
      </c>
      <c r="M361" s="233">
        <v>0.690643</v>
      </c>
      <c r="N361" s="55">
        <f t="shared" si="136"/>
        <v>0.690643</v>
      </c>
      <c r="O361" s="233">
        <v>0.690643</v>
      </c>
      <c r="P361" s="4"/>
      <c r="Q361" s="4"/>
      <c r="R361" s="4"/>
      <c r="S361" s="211"/>
      <c r="T361" s="213"/>
      <c r="U361" s="4"/>
      <c r="V361" s="4"/>
      <c r="W361" s="40" t="s">
        <v>224</v>
      </c>
    </row>
    <row r="362" spans="1:23" ht="47.25" customHeight="1">
      <c r="A362" s="50" t="s">
        <v>220</v>
      </c>
      <c r="B362" s="51" t="s">
        <v>221</v>
      </c>
      <c r="C362" s="32"/>
      <c r="D362" s="32">
        <v>0</v>
      </c>
      <c r="E362" s="55">
        <f>SUM(E363:E544)</f>
        <v>75.99651399999995</v>
      </c>
      <c r="F362" s="32">
        <f>F363+F368+F373+F378+F458+F471</f>
        <v>0</v>
      </c>
      <c r="G362" s="55">
        <f>G363+G368+G373+G378++G383+G458+G459+G460+G461+G462+G463+G464+G465+G466+G467+G468+G469+G470+G471+G472</f>
        <v>9.284507999999999</v>
      </c>
      <c r="H362" s="32">
        <f>H363+H368+H373</f>
        <v>0</v>
      </c>
      <c r="I362" s="55">
        <f>I363+I368+I373+I378+I383+I388+I393+I398+I403+I408+I413+I418+I423+I428+I433+I438+I458+I469+I473+I474+I475+I476+I477+I478+I479+I480+I481+I482+I483+I484+I485+I486+I487+I488+I489</f>
        <v>34.306431</v>
      </c>
      <c r="J362" s="32">
        <f>J363+J368+J373+J378+J458+J471</f>
        <v>0</v>
      </c>
      <c r="K362" s="55">
        <f>K368+K373+K378+K383+K388+K393+K403+K408+K413+K418+K423+K428+K438+K443+K458+K488+K490+K491+K492+K493+K494+K495+K496+K497+K498+K499+K500+K501+K502+K503+K504+K505+K506+K507+K508+K509+K510+K511+K512+K513+K514+K515</f>
        <v>24.462424</v>
      </c>
      <c r="L362" s="32">
        <f>L363+L368+L373+L378+L458+L471</f>
        <v>0</v>
      </c>
      <c r="M362" s="45">
        <f>M368+M373+M393+M413+M418+M423+M428+M438+M443+M448+M453+M516+M517+M518+M519+M520+M521+M522+M523+M524+M525+M526+M527+M528+M529+M530+M531+M532+M533+M534+M535+M536+M537+M538+M539+M540+M541+M542+M543</f>
        <v>7.943151</v>
      </c>
      <c r="N362" s="55">
        <f>SUM(N363:N544)</f>
        <v>75.99651399999995</v>
      </c>
      <c r="O362" s="55"/>
      <c r="P362" s="56"/>
      <c r="Q362" s="56"/>
      <c r="R362" s="4"/>
      <c r="S362" s="211"/>
      <c r="T362" s="213"/>
      <c r="U362" s="35"/>
      <c r="V362" s="35"/>
      <c r="W362" s="35"/>
    </row>
    <row r="363" spans="1:23" ht="31.5">
      <c r="A363" s="50" t="s">
        <v>222</v>
      </c>
      <c r="B363" s="51" t="s">
        <v>223</v>
      </c>
      <c r="C363" s="52"/>
      <c r="D363" s="231">
        <v>0</v>
      </c>
      <c r="E363" s="55">
        <f>N363</f>
        <v>0.051937</v>
      </c>
      <c r="F363" s="40">
        <v>0</v>
      </c>
      <c r="G363" s="32">
        <v>0.051937</v>
      </c>
      <c r="H363" s="4"/>
      <c r="I363" s="4"/>
      <c r="J363" s="4"/>
      <c r="K363" s="4"/>
      <c r="L363" s="4"/>
      <c r="M363" s="4"/>
      <c r="N363" s="3">
        <f>SUM(G363+I363+K363+M363)</f>
        <v>0.051937</v>
      </c>
      <c r="O363" s="3"/>
      <c r="P363" s="4"/>
      <c r="Q363" s="4"/>
      <c r="R363" s="4"/>
      <c r="S363" s="211"/>
      <c r="T363" s="213"/>
      <c r="U363" s="4"/>
      <c r="V363" s="4"/>
      <c r="W363" s="40" t="s">
        <v>224</v>
      </c>
    </row>
    <row r="364" spans="1:23" ht="18.75">
      <c r="A364" s="50"/>
      <c r="B364" s="40" t="s">
        <v>225</v>
      </c>
      <c r="C364" s="52"/>
      <c r="D364" s="231"/>
      <c r="E364" s="232"/>
      <c r="F364" s="40"/>
      <c r="G364" s="40"/>
      <c r="H364" s="4"/>
      <c r="I364" s="4"/>
      <c r="J364" s="4"/>
      <c r="K364" s="4"/>
      <c r="L364" s="4"/>
      <c r="M364" s="4"/>
      <c r="N364" s="3"/>
      <c r="O364" s="4"/>
      <c r="P364" s="4"/>
      <c r="Q364" s="4"/>
      <c r="R364" s="4"/>
      <c r="S364" s="211"/>
      <c r="T364" s="213"/>
      <c r="U364" s="4"/>
      <c r="V364" s="4"/>
      <c r="W364" s="40"/>
    </row>
    <row r="365" spans="1:23" ht="18.75">
      <c r="A365" s="50"/>
      <c r="B365" s="40" t="s">
        <v>226</v>
      </c>
      <c r="C365" s="52"/>
      <c r="D365" s="231"/>
      <c r="E365" s="232"/>
      <c r="F365" s="40">
        <v>0</v>
      </c>
      <c r="G365" s="40">
        <v>0.051937</v>
      </c>
      <c r="H365" s="4"/>
      <c r="I365" s="4"/>
      <c r="J365" s="4"/>
      <c r="K365" s="4"/>
      <c r="L365" s="4"/>
      <c r="M365" s="4"/>
      <c r="N365" s="3"/>
      <c r="O365" s="4"/>
      <c r="P365" s="4"/>
      <c r="Q365" s="4"/>
      <c r="R365" s="4"/>
      <c r="S365" s="211"/>
      <c r="T365" s="213"/>
      <c r="U365" s="4"/>
      <c r="V365" s="4"/>
      <c r="W365" s="40"/>
    </row>
    <row r="366" spans="1:23" ht="18.75">
      <c r="A366" s="50"/>
      <c r="B366" s="40" t="s">
        <v>227</v>
      </c>
      <c r="C366" s="52"/>
      <c r="D366" s="231"/>
      <c r="E366" s="232"/>
      <c r="F366" s="40"/>
      <c r="G366" s="40"/>
      <c r="H366" s="4"/>
      <c r="I366" s="4"/>
      <c r="J366" s="4"/>
      <c r="K366" s="4"/>
      <c r="L366" s="4"/>
      <c r="M366" s="4"/>
      <c r="N366" s="3"/>
      <c r="O366" s="4"/>
      <c r="P366" s="4"/>
      <c r="Q366" s="4"/>
      <c r="R366" s="4"/>
      <c r="S366" s="211"/>
      <c r="T366" s="213"/>
      <c r="U366" s="4"/>
      <c r="V366" s="4"/>
      <c r="W366" s="40"/>
    </row>
    <row r="367" spans="1:23" ht="18.75">
      <c r="A367" s="50"/>
      <c r="B367" s="40" t="s">
        <v>228</v>
      </c>
      <c r="C367" s="52"/>
      <c r="D367" s="231"/>
      <c r="E367" s="232"/>
      <c r="F367" s="40"/>
      <c r="G367" s="40"/>
      <c r="H367" s="4"/>
      <c r="I367" s="4"/>
      <c r="J367" s="4"/>
      <c r="K367" s="4"/>
      <c r="L367" s="4"/>
      <c r="M367" s="4"/>
      <c r="N367" s="3"/>
      <c r="O367" s="4"/>
      <c r="P367" s="4"/>
      <c r="Q367" s="4"/>
      <c r="R367" s="4"/>
      <c r="S367" s="211"/>
      <c r="T367" s="213"/>
      <c r="U367" s="4"/>
      <c r="V367" s="4"/>
      <c r="W367" s="40"/>
    </row>
    <row r="368" spans="1:23" ht="31.5">
      <c r="A368" s="50" t="s">
        <v>229</v>
      </c>
      <c r="B368" s="51" t="s">
        <v>26</v>
      </c>
      <c r="C368" s="52"/>
      <c r="D368" s="231">
        <v>0</v>
      </c>
      <c r="E368" s="55">
        <f>N368</f>
        <v>6.486832</v>
      </c>
      <c r="F368" s="32">
        <v>0</v>
      </c>
      <c r="G368" s="32">
        <v>1.613821</v>
      </c>
      <c r="H368" s="3">
        <v>0</v>
      </c>
      <c r="I368" s="3">
        <v>4.853927</v>
      </c>
      <c r="J368" s="3">
        <v>0</v>
      </c>
      <c r="K368" s="3">
        <v>0.019084</v>
      </c>
      <c r="L368" s="3">
        <v>0</v>
      </c>
      <c r="M368" s="3">
        <v>0</v>
      </c>
      <c r="N368" s="3">
        <f>SUM(G368+I368+K368+M368)</f>
        <v>6.486832</v>
      </c>
      <c r="O368" s="3">
        <v>0</v>
      </c>
      <c r="P368" s="4"/>
      <c r="Q368" s="4"/>
      <c r="R368" s="4"/>
      <c r="S368" s="211"/>
      <c r="T368" s="213"/>
      <c r="U368" s="4"/>
      <c r="V368" s="4"/>
      <c r="W368" s="40" t="s">
        <v>224</v>
      </c>
    </row>
    <row r="369" spans="1:23" ht="18.75">
      <c r="A369" s="50"/>
      <c r="B369" s="40" t="s">
        <v>225</v>
      </c>
      <c r="C369" s="52"/>
      <c r="D369" s="231"/>
      <c r="E369" s="57"/>
      <c r="F369" s="40"/>
      <c r="G369" s="40"/>
      <c r="H369" s="4"/>
      <c r="I369" s="4"/>
      <c r="J369" s="4"/>
      <c r="K369" s="4"/>
      <c r="L369" s="4"/>
      <c r="M369" s="4"/>
      <c r="N369" s="3"/>
      <c r="O369" s="4"/>
      <c r="P369" s="4"/>
      <c r="Q369" s="4"/>
      <c r="R369" s="4"/>
      <c r="S369" s="211"/>
      <c r="T369" s="213"/>
      <c r="U369" s="4"/>
      <c r="V369" s="4"/>
      <c r="W369" s="40"/>
    </row>
    <row r="370" spans="1:23" ht="18.75">
      <c r="A370" s="50"/>
      <c r="B370" s="40" t="s">
        <v>226</v>
      </c>
      <c r="C370" s="52"/>
      <c r="D370" s="231"/>
      <c r="E370" s="57"/>
      <c r="F370" s="40">
        <v>0</v>
      </c>
      <c r="G370" s="40">
        <v>0.372548</v>
      </c>
      <c r="H370" s="4">
        <v>0</v>
      </c>
      <c r="I370" s="4">
        <v>3.855752</v>
      </c>
      <c r="J370" s="4">
        <v>0</v>
      </c>
      <c r="K370" s="4">
        <v>0.019084</v>
      </c>
      <c r="L370" s="4">
        <v>0</v>
      </c>
      <c r="M370" s="4">
        <v>0</v>
      </c>
      <c r="N370" s="3"/>
      <c r="O370" s="4"/>
      <c r="P370" s="4"/>
      <c r="Q370" s="4"/>
      <c r="R370" s="4"/>
      <c r="S370" s="211"/>
      <c r="T370" s="213"/>
      <c r="U370" s="4"/>
      <c r="V370" s="4"/>
      <c r="W370" s="40"/>
    </row>
    <row r="371" spans="1:23" ht="18.75">
      <c r="A371" s="50"/>
      <c r="B371" s="40" t="s">
        <v>227</v>
      </c>
      <c r="C371" s="52"/>
      <c r="D371" s="231"/>
      <c r="E371" s="57"/>
      <c r="F371" s="40">
        <v>0</v>
      </c>
      <c r="G371" s="40">
        <v>1.241273</v>
      </c>
      <c r="H371" s="4">
        <v>0</v>
      </c>
      <c r="I371" s="4">
        <v>0.998175</v>
      </c>
      <c r="J371" s="4">
        <v>0</v>
      </c>
      <c r="K371" s="4">
        <v>0</v>
      </c>
      <c r="L371" s="4">
        <v>0</v>
      </c>
      <c r="M371" s="4">
        <v>0</v>
      </c>
      <c r="N371" s="3"/>
      <c r="O371" s="4"/>
      <c r="P371" s="4"/>
      <c r="Q371" s="4"/>
      <c r="R371" s="4"/>
      <c r="S371" s="211"/>
      <c r="T371" s="213"/>
      <c r="U371" s="4"/>
      <c r="V371" s="4"/>
      <c r="W371" s="40"/>
    </row>
    <row r="372" spans="1:23" ht="18.75">
      <c r="A372" s="50"/>
      <c r="B372" s="40" t="s">
        <v>228</v>
      </c>
      <c r="C372" s="52"/>
      <c r="D372" s="231"/>
      <c r="E372" s="57"/>
      <c r="F372" s="40"/>
      <c r="G372" s="40"/>
      <c r="H372" s="4"/>
      <c r="I372" s="4"/>
      <c r="J372" s="4"/>
      <c r="K372" s="4"/>
      <c r="L372" s="4"/>
      <c r="M372" s="4"/>
      <c r="N372" s="3"/>
      <c r="O372" s="4"/>
      <c r="P372" s="4"/>
      <c r="Q372" s="4"/>
      <c r="R372" s="4"/>
      <c r="S372" s="211"/>
      <c r="T372" s="213"/>
      <c r="U372" s="4"/>
      <c r="V372" s="4"/>
      <c r="W372" s="40"/>
    </row>
    <row r="373" spans="1:23" ht="31.5">
      <c r="A373" s="50" t="s">
        <v>230</v>
      </c>
      <c r="B373" s="51" t="s">
        <v>27</v>
      </c>
      <c r="C373" s="52"/>
      <c r="D373" s="231">
        <v>0</v>
      </c>
      <c r="E373" s="55">
        <f>N373</f>
        <v>7.4080319999999995</v>
      </c>
      <c r="F373" s="32">
        <v>0</v>
      </c>
      <c r="G373" s="55">
        <v>5.570902</v>
      </c>
      <c r="H373" s="3">
        <v>0</v>
      </c>
      <c r="I373" s="3">
        <v>1.564231</v>
      </c>
      <c r="J373" s="3">
        <v>0</v>
      </c>
      <c r="K373" s="3">
        <v>0</v>
      </c>
      <c r="L373" s="3">
        <v>0</v>
      </c>
      <c r="M373" s="3">
        <v>0.272899</v>
      </c>
      <c r="N373" s="58">
        <f>SUM(G373+I373+K373+M373)</f>
        <v>7.4080319999999995</v>
      </c>
      <c r="O373" s="21">
        <v>0.272899</v>
      </c>
      <c r="P373" s="4"/>
      <c r="Q373" s="4"/>
      <c r="R373" s="4"/>
      <c r="S373" s="211"/>
      <c r="T373" s="213"/>
      <c r="U373" s="4"/>
      <c r="V373" s="4"/>
      <c r="W373" s="40" t="s">
        <v>224</v>
      </c>
    </row>
    <row r="374" spans="1:23" ht="18.75">
      <c r="A374" s="50"/>
      <c r="B374" s="40" t="s">
        <v>225</v>
      </c>
      <c r="C374" s="52"/>
      <c r="D374" s="231"/>
      <c r="E374" s="57"/>
      <c r="F374" s="40"/>
      <c r="G374" s="40"/>
      <c r="H374" s="4"/>
      <c r="I374" s="4"/>
      <c r="J374" s="4"/>
      <c r="K374" s="4"/>
      <c r="L374" s="4"/>
      <c r="M374" s="4"/>
      <c r="N374" s="3"/>
      <c r="O374" s="4"/>
      <c r="P374" s="4"/>
      <c r="Q374" s="4"/>
      <c r="R374" s="4"/>
      <c r="S374" s="211"/>
      <c r="T374" s="213"/>
      <c r="U374" s="4"/>
      <c r="V374" s="4"/>
      <c r="W374" s="40"/>
    </row>
    <row r="375" spans="1:23" ht="18.75">
      <c r="A375" s="50"/>
      <c r="B375" s="40" t="s">
        <v>226</v>
      </c>
      <c r="C375" s="52"/>
      <c r="D375" s="231"/>
      <c r="E375" s="57"/>
      <c r="F375" s="40">
        <v>0</v>
      </c>
      <c r="G375" s="40">
        <v>3.39999</v>
      </c>
      <c r="H375" s="4">
        <v>0</v>
      </c>
      <c r="I375" s="4">
        <v>0.111291</v>
      </c>
      <c r="J375" s="4">
        <v>0</v>
      </c>
      <c r="K375" s="4">
        <v>0</v>
      </c>
      <c r="L375" s="4">
        <v>0</v>
      </c>
      <c r="M375" s="4">
        <v>0</v>
      </c>
      <c r="N375" s="3"/>
      <c r="O375" s="4"/>
      <c r="P375" s="4"/>
      <c r="Q375" s="4"/>
      <c r="R375" s="4"/>
      <c r="S375" s="211"/>
      <c r="T375" s="213"/>
      <c r="U375" s="4"/>
      <c r="V375" s="4"/>
      <c r="W375" s="40"/>
    </row>
    <row r="376" spans="1:23" ht="18.75">
      <c r="A376" s="50"/>
      <c r="B376" s="40" t="s">
        <v>227</v>
      </c>
      <c r="C376" s="52"/>
      <c r="D376" s="231"/>
      <c r="E376" s="57"/>
      <c r="F376" s="40">
        <v>0</v>
      </c>
      <c r="G376" s="40">
        <v>2.170912</v>
      </c>
      <c r="H376" s="4">
        <v>0</v>
      </c>
      <c r="I376" s="4">
        <v>1.45294</v>
      </c>
      <c r="J376" s="4">
        <v>0</v>
      </c>
      <c r="K376" s="4">
        <v>0</v>
      </c>
      <c r="L376" s="4">
        <v>0</v>
      </c>
      <c r="M376" s="4">
        <v>0.272899</v>
      </c>
      <c r="N376" s="3"/>
      <c r="O376" s="4"/>
      <c r="P376" s="4"/>
      <c r="Q376" s="4"/>
      <c r="R376" s="4"/>
      <c r="S376" s="211"/>
      <c r="T376" s="213"/>
      <c r="U376" s="4"/>
      <c r="V376" s="4"/>
      <c r="W376" s="40"/>
    </row>
    <row r="377" spans="1:23" ht="18.75">
      <c r="A377" s="50"/>
      <c r="B377" s="40" t="s">
        <v>228</v>
      </c>
      <c r="C377" s="52"/>
      <c r="D377" s="231"/>
      <c r="E377" s="57"/>
      <c r="F377" s="40"/>
      <c r="G377" s="40"/>
      <c r="H377" s="4"/>
      <c r="I377" s="4"/>
      <c r="J377" s="4"/>
      <c r="K377" s="4"/>
      <c r="L377" s="4"/>
      <c r="M377" s="4"/>
      <c r="N377" s="3"/>
      <c r="O377" s="4"/>
      <c r="P377" s="4"/>
      <c r="Q377" s="4"/>
      <c r="R377" s="4"/>
      <c r="S377" s="211"/>
      <c r="T377" s="213"/>
      <c r="U377" s="4"/>
      <c r="V377" s="4"/>
      <c r="W377" s="40"/>
    </row>
    <row r="378" spans="1:23" ht="15.75">
      <c r="A378" s="50" t="s">
        <v>231</v>
      </c>
      <c r="B378" s="51" t="s">
        <v>232</v>
      </c>
      <c r="C378" s="52"/>
      <c r="D378" s="231">
        <v>0</v>
      </c>
      <c r="E378" s="45">
        <f>N378</f>
        <v>0.798926</v>
      </c>
      <c r="F378" s="32">
        <v>0</v>
      </c>
      <c r="G378" s="32">
        <v>0.554883</v>
      </c>
      <c r="H378" s="3">
        <v>0</v>
      </c>
      <c r="I378" s="3">
        <v>0</v>
      </c>
      <c r="J378" s="3">
        <v>0</v>
      </c>
      <c r="K378" s="3">
        <v>0.244043</v>
      </c>
      <c r="L378" s="3">
        <v>0</v>
      </c>
      <c r="M378" s="3">
        <v>0</v>
      </c>
      <c r="N378" s="58">
        <f>SUM(G378+I378+K378+M378)</f>
        <v>0.798926</v>
      </c>
      <c r="O378" s="3">
        <v>0</v>
      </c>
      <c r="P378" s="4"/>
      <c r="Q378" s="4"/>
      <c r="R378" s="4"/>
      <c r="S378" s="211"/>
      <c r="T378" s="213"/>
      <c r="U378" s="4"/>
      <c r="V378" s="4"/>
      <c r="W378" s="40" t="s">
        <v>217</v>
      </c>
    </row>
    <row r="379" spans="1:23" ht="18.75">
      <c r="A379" s="50"/>
      <c r="B379" s="53" t="s">
        <v>225</v>
      </c>
      <c r="C379" s="52"/>
      <c r="D379" s="52"/>
      <c r="E379" s="57"/>
      <c r="F379" s="40"/>
      <c r="G379" s="40"/>
      <c r="H379" s="4"/>
      <c r="I379" s="4"/>
      <c r="J379" s="4"/>
      <c r="K379" s="4"/>
      <c r="L379" s="4"/>
      <c r="M379" s="4"/>
      <c r="N379" s="3"/>
      <c r="O379" s="4"/>
      <c r="P379" s="4"/>
      <c r="Q379" s="4"/>
      <c r="R379" s="4"/>
      <c r="S379" s="211"/>
      <c r="T379" s="213"/>
      <c r="U379" s="4"/>
      <c r="V379" s="4"/>
      <c r="W379" s="40"/>
    </row>
    <row r="380" spans="1:23" ht="18.75">
      <c r="A380" s="50"/>
      <c r="B380" s="40" t="s">
        <v>226</v>
      </c>
      <c r="C380" s="52"/>
      <c r="D380" s="52"/>
      <c r="E380" s="57"/>
      <c r="F380" s="40">
        <v>0</v>
      </c>
      <c r="G380" s="40">
        <v>0</v>
      </c>
      <c r="H380" s="4">
        <v>0</v>
      </c>
      <c r="I380" s="4">
        <v>0</v>
      </c>
      <c r="J380" s="4">
        <v>0</v>
      </c>
      <c r="K380" s="4">
        <v>0</v>
      </c>
      <c r="L380" s="4">
        <v>0</v>
      </c>
      <c r="M380" s="4">
        <v>0</v>
      </c>
      <c r="N380" s="3"/>
      <c r="O380" s="4"/>
      <c r="P380" s="4"/>
      <c r="Q380" s="4"/>
      <c r="R380" s="4"/>
      <c r="S380" s="211"/>
      <c r="T380" s="213"/>
      <c r="U380" s="4"/>
      <c r="V380" s="4"/>
      <c r="W380" s="40"/>
    </row>
    <row r="381" spans="1:23" ht="18.75">
      <c r="A381" s="50"/>
      <c r="B381" s="40" t="s">
        <v>227</v>
      </c>
      <c r="C381" s="52"/>
      <c r="D381" s="52"/>
      <c r="E381" s="57"/>
      <c r="F381" s="40">
        <v>0</v>
      </c>
      <c r="G381" s="40">
        <v>0.554883</v>
      </c>
      <c r="H381" s="4">
        <v>0</v>
      </c>
      <c r="I381" s="4">
        <v>0</v>
      </c>
      <c r="J381" s="4">
        <v>0</v>
      </c>
      <c r="K381" s="4">
        <v>0.244043</v>
      </c>
      <c r="L381" s="4">
        <v>0</v>
      </c>
      <c r="M381" s="4">
        <v>0</v>
      </c>
      <c r="N381" s="3"/>
      <c r="O381" s="4"/>
      <c r="P381" s="4"/>
      <c r="Q381" s="4"/>
      <c r="R381" s="4"/>
      <c r="S381" s="211"/>
      <c r="T381" s="213"/>
      <c r="U381" s="4"/>
      <c r="V381" s="4"/>
      <c r="W381" s="40"/>
    </row>
    <row r="382" spans="1:23" ht="18.75">
      <c r="A382" s="50"/>
      <c r="B382" s="40" t="s">
        <v>228</v>
      </c>
      <c r="C382" s="52"/>
      <c r="D382" s="52"/>
      <c r="E382" s="57"/>
      <c r="F382" s="40"/>
      <c r="G382" s="40"/>
      <c r="H382" s="4"/>
      <c r="I382" s="4"/>
      <c r="J382" s="4"/>
      <c r="K382" s="4"/>
      <c r="L382" s="4"/>
      <c r="M382" s="4"/>
      <c r="N382" s="3"/>
      <c r="O382" s="4"/>
      <c r="P382" s="4"/>
      <c r="Q382" s="4"/>
      <c r="R382" s="4"/>
      <c r="S382" s="211"/>
      <c r="T382" s="213"/>
      <c r="U382" s="4"/>
      <c r="V382" s="4"/>
      <c r="W382" s="40"/>
    </row>
    <row r="383" spans="1:23" ht="31.5">
      <c r="A383" s="50" t="s">
        <v>233</v>
      </c>
      <c r="B383" s="51" t="s">
        <v>234</v>
      </c>
      <c r="C383" s="40"/>
      <c r="D383" s="32">
        <v>0</v>
      </c>
      <c r="E383" s="55">
        <f>N383</f>
        <v>4.443003</v>
      </c>
      <c r="F383" s="32">
        <v>0</v>
      </c>
      <c r="G383" s="55">
        <v>0.12492</v>
      </c>
      <c r="H383" s="3">
        <v>0</v>
      </c>
      <c r="I383" s="3">
        <v>4.318083</v>
      </c>
      <c r="J383" s="3">
        <v>0</v>
      </c>
      <c r="K383" s="3">
        <v>0</v>
      </c>
      <c r="L383" s="3">
        <v>0</v>
      </c>
      <c r="M383" s="3">
        <v>0</v>
      </c>
      <c r="N383" s="58">
        <f>SUM(G383+I383+K383+M383)</f>
        <v>4.443003</v>
      </c>
      <c r="O383" s="18">
        <v>0</v>
      </c>
      <c r="P383" s="4"/>
      <c r="Q383" s="4"/>
      <c r="R383" s="4"/>
      <c r="S383" s="211"/>
      <c r="T383" s="213"/>
      <c r="U383" s="4"/>
      <c r="V383" s="4"/>
      <c r="W383" s="40" t="s">
        <v>224</v>
      </c>
    </row>
    <row r="384" spans="1:23" ht="15.75">
      <c r="A384" s="50"/>
      <c r="B384" s="53" t="s">
        <v>225</v>
      </c>
      <c r="C384" s="40"/>
      <c r="D384" s="40"/>
      <c r="E384" s="40"/>
      <c r="F384" s="40"/>
      <c r="G384" s="40"/>
      <c r="H384" s="4"/>
      <c r="I384" s="4"/>
      <c r="J384" s="4"/>
      <c r="K384" s="4"/>
      <c r="L384" s="4"/>
      <c r="M384" s="4"/>
      <c r="N384" s="3"/>
      <c r="O384" s="4"/>
      <c r="P384" s="4"/>
      <c r="Q384" s="4"/>
      <c r="R384" s="4"/>
      <c r="S384" s="211"/>
      <c r="T384" s="213"/>
      <c r="U384" s="4"/>
      <c r="V384" s="4"/>
      <c r="W384" s="40"/>
    </row>
    <row r="385" spans="1:23" ht="15.75">
      <c r="A385" s="50"/>
      <c r="B385" s="40" t="s">
        <v>226</v>
      </c>
      <c r="C385" s="40"/>
      <c r="D385" s="40"/>
      <c r="E385" s="40"/>
      <c r="F385" s="40">
        <v>0</v>
      </c>
      <c r="G385" s="40">
        <v>0.002225</v>
      </c>
      <c r="H385" s="4">
        <v>0</v>
      </c>
      <c r="I385" s="4">
        <v>4.003925</v>
      </c>
      <c r="J385" s="4"/>
      <c r="K385" s="4"/>
      <c r="L385" s="4"/>
      <c r="M385" s="4"/>
      <c r="N385" s="3"/>
      <c r="O385" s="4"/>
      <c r="P385" s="4"/>
      <c r="Q385" s="4"/>
      <c r="R385" s="4"/>
      <c r="S385" s="211"/>
      <c r="T385" s="213"/>
      <c r="U385" s="4"/>
      <c r="V385" s="4"/>
      <c r="W385" s="40"/>
    </row>
    <row r="386" spans="1:23" ht="15.75">
      <c r="A386" s="50"/>
      <c r="B386" s="40" t="s">
        <v>227</v>
      </c>
      <c r="C386" s="40"/>
      <c r="D386" s="40"/>
      <c r="E386" s="40"/>
      <c r="F386" s="40">
        <v>0</v>
      </c>
      <c r="G386" s="40">
        <v>0.122694</v>
      </c>
      <c r="H386" s="4">
        <v>0</v>
      </c>
      <c r="I386" s="4">
        <v>0.314158</v>
      </c>
      <c r="J386" s="4"/>
      <c r="K386" s="4"/>
      <c r="L386" s="4"/>
      <c r="M386" s="4"/>
      <c r="N386" s="3"/>
      <c r="O386" s="4"/>
      <c r="P386" s="4"/>
      <c r="Q386" s="4"/>
      <c r="R386" s="4"/>
      <c r="S386" s="211"/>
      <c r="T386" s="213"/>
      <c r="U386" s="4"/>
      <c r="V386" s="4"/>
      <c r="W386" s="40"/>
    </row>
    <row r="387" spans="1:23" ht="15.75">
      <c r="A387" s="50"/>
      <c r="B387" s="40" t="s">
        <v>228</v>
      </c>
      <c r="C387" s="40"/>
      <c r="D387" s="40"/>
      <c r="E387" s="40"/>
      <c r="F387" s="40"/>
      <c r="G387" s="40"/>
      <c r="H387" s="4"/>
      <c r="I387" s="4"/>
      <c r="J387" s="4"/>
      <c r="K387" s="4"/>
      <c r="L387" s="4"/>
      <c r="M387" s="4"/>
      <c r="N387" s="3"/>
      <c r="O387" s="4"/>
      <c r="P387" s="4"/>
      <c r="Q387" s="4"/>
      <c r="R387" s="4"/>
      <c r="S387" s="211"/>
      <c r="T387" s="213"/>
      <c r="U387" s="4"/>
      <c r="V387" s="4"/>
      <c r="W387" s="40"/>
    </row>
    <row r="388" spans="1:23" ht="31.5">
      <c r="A388" s="50" t="s">
        <v>235</v>
      </c>
      <c r="B388" s="51" t="s">
        <v>686</v>
      </c>
      <c r="C388" s="40"/>
      <c r="D388" s="32">
        <v>0</v>
      </c>
      <c r="E388" s="55">
        <f>N388</f>
        <v>4.4121</v>
      </c>
      <c r="F388" s="40"/>
      <c r="G388" s="40"/>
      <c r="H388" s="3">
        <v>0</v>
      </c>
      <c r="I388" s="58">
        <v>4.4121</v>
      </c>
      <c r="J388" s="3">
        <v>0</v>
      </c>
      <c r="K388" s="3">
        <v>0</v>
      </c>
      <c r="L388" s="3">
        <v>0</v>
      </c>
      <c r="M388" s="3">
        <v>0</v>
      </c>
      <c r="N388" s="58">
        <f>SUM(G388+I388+K388+M388)</f>
        <v>4.4121</v>
      </c>
      <c r="O388" s="18">
        <v>0</v>
      </c>
      <c r="P388" s="4"/>
      <c r="Q388" s="4"/>
      <c r="R388" s="4"/>
      <c r="S388" s="211"/>
      <c r="T388" s="213"/>
      <c r="U388" s="4"/>
      <c r="V388" s="4"/>
      <c r="W388" s="40" t="s">
        <v>224</v>
      </c>
    </row>
    <row r="389" spans="1:23" ht="15.75">
      <c r="A389" s="50"/>
      <c r="B389" s="53" t="s">
        <v>225</v>
      </c>
      <c r="C389" s="40"/>
      <c r="D389" s="40"/>
      <c r="E389" s="40"/>
      <c r="F389" s="40"/>
      <c r="G389" s="40"/>
      <c r="H389" s="4"/>
      <c r="I389" s="4"/>
      <c r="J389" s="4"/>
      <c r="K389" s="4"/>
      <c r="L389" s="4"/>
      <c r="M389" s="4"/>
      <c r="N389" s="3"/>
      <c r="O389" s="4"/>
      <c r="P389" s="4"/>
      <c r="Q389" s="4"/>
      <c r="R389" s="4"/>
      <c r="S389" s="211"/>
      <c r="T389" s="213"/>
      <c r="U389" s="4"/>
      <c r="V389" s="4"/>
      <c r="W389" s="40"/>
    </row>
    <row r="390" spans="1:23" ht="15.75">
      <c r="A390" s="50"/>
      <c r="B390" s="40" t="s">
        <v>226</v>
      </c>
      <c r="C390" s="40"/>
      <c r="D390" s="40"/>
      <c r="E390" s="40"/>
      <c r="F390" s="40"/>
      <c r="G390" s="40"/>
      <c r="H390" s="4">
        <v>0</v>
      </c>
      <c r="I390" s="4">
        <v>3.287247</v>
      </c>
      <c r="J390" s="4"/>
      <c r="K390" s="4"/>
      <c r="L390" s="4"/>
      <c r="M390" s="4"/>
      <c r="N390" s="3"/>
      <c r="O390" s="4"/>
      <c r="P390" s="4"/>
      <c r="Q390" s="4"/>
      <c r="R390" s="4"/>
      <c r="S390" s="211"/>
      <c r="T390" s="213"/>
      <c r="U390" s="4"/>
      <c r="V390" s="4"/>
      <c r="W390" s="40"/>
    </row>
    <row r="391" spans="1:23" ht="15.75">
      <c r="A391" s="50"/>
      <c r="B391" s="40" t="s">
        <v>227</v>
      </c>
      <c r="C391" s="40"/>
      <c r="D391" s="40"/>
      <c r="E391" s="40"/>
      <c r="F391" s="40"/>
      <c r="G391" s="40"/>
      <c r="H391" s="4">
        <v>0</v>
      </c>
      <c r="I391" s="4">
        <v>1.124853</v>
      </c>
      <c r="J391" s="4"/>
      <c r="K391" s="4"/>
      <c r="L391" s="4"/>
      <c r="M391" s="4"/>
      <c r="N391" s="3"/>
      <c r="O391" s="4"/>
      <c r="P391" s="4"/>
      <c r="Q391" s="4"/>
      <c r="R391" s="4"/>
      <c r="S391" s="211"/>
      <c r="T391" s="213"/>
      <c r="U391" s="4"/>
      <c r="V391" s="4"/>
      <c r="W391" s="40"/>
    </row>
    <row r="392" spans="1:23" ht="15.75">
      <c r="A392" s="50"/>
      <c r="B392" s="40" t="s">
        <v>228</v>
      </c>
      <c r="C392" s="40"/>
      <c r="D392" s="40"/>
      <c r="E392" s="40"/>
      <c r="F392" s="40"/>
      <c r="G392" s="40"/>
      <c r="H392" s="4"/>
      <c r="I392" s="4"/>
      <c r="J392" s="4"/>
      <c r="K392" s="4"/>
      <c r="L392" s="4"/>
      <c r="M392" s="4"/>
      <c r="N392" s="3"/>
      <c r="O392" s="4"/>
      <c r="P392" s="4"/>
      <c r="Q392" s="4"/>
      <c r="R392" s="4"/>
      <c r="S392" s="211"/>
      <c r="T392" s="213"/>
      <c r="U392" s="4"/>
      <c r="V392" s="4"/>
      <c r="W392" s="40"/>
    </row>
    <row r="393" spans="1:23" ht="31.5">
      <c r="A393" s="50" t="s">
        <v>236</v>
      </c>
      <c r="B393" s="51" t="s">
        <v>687</v>
      </c>
      <c r="C393" s="40"/>
      <c r="D393" s="32">
        <v>0</v>
      </c>
      <c r="E393" s="55">
        <f>N393</f>
        <v>4.911313</v>
      </c>
      <c r="F393" s="40"/>
      <c r="G393" s="40"/>
      <c r="H393" s="3">
        <v>0</v>
      </c>
      <c r="I393" s="3">
        <v>3.978234</v>
      </c>
      <c r="J393" s="3">
        <v>0</v>
      </c>
      <c r="K393" s="3">
        <v>0.725487</v>
      </c>
      <c r="L393" s="3">
        <v>0</v>
      </c>
      <c r="M393" s="3">
        <v>0.207592</v>
      </c>
      <c r="N393" s="58">
        <f>SUM(G393+I393+K393+M393)</f>
        <v>4.911313</v>
      </c>
      <c r="O393" s="3">
        <v>0.207592</v>
      </c>
      <c r="P393" s="4"/>
      <c r="Q393" s="4"/>
      <c r="R393" s="4"/>
      <c r="S393" s="211"/>
      <c r="T393" s="213"/>
      <c r="U393" s="4"/>
      <c r="V393" s="4"/>
      <c r="W393" s="40" t="s">
        <v>224</v>
      </c>
    </row>
    <row r="394" spans="1:23" ht="15.75">
      <c r="A394" s="50"/>
      <c r="B394" s="53" t="s">
        <v>225</v>
      </c>
      <c r="C394" s="40"/>
      <c r="D394" s="40"/>
      <c r="E394" s="40"/>
      <c r="F394" s="40"/>
      <c r="G394" s="40"/>
      <c r="H394" s="4"/>
      <c r="I394" s="4"/>
      <c r="J394" s="4"/>
      <c r="K394" s="4"/>
      <c r="L394" s="4"/>
      <c r="M394" s="4"/>
      <c r="N394" s="3"/>
      <c r="O394" s="4"/>
      <c r="P394" s="4"/>
      <c r="Q394" s="4"/>
      <c r="R394" s="4"/>
      <c r="S394" s="211"/>
      <c r="T394" s="213"/>
      <c r="U394" s="4"/>
      <c r="V394" s="4"/>
      <c r="W394" s="40"/>
    </row>
    <row r="395" spans="1:23" ht="15.75">
      <c r="A395" s="50"/>
      <c r="B395" s="40" t="s">
        <v>226</v>
      </c>
      <c r="C395" s="40"/>
      <c r="D395" s="40"/>
      <c r="E395" s="40"/>
      <c r="F395" s="40"/>
      <c r="G395" s="40"/>
      <c r="H395" s="4">
        <v>0</v>
      </c>
      <c r="I395" s="4">
        <v>3.03035</v>
      </c>
      <c r="J395" s="4">
        <v>0</v>
      </c>
      <c r="K395" s="4">
        <v>0</v>
      </c>
      <c r="L395" s="4">
        <v>0</v>
      </c>
      <c r="M395" s="4">
        <v>0</v>
      </c>
      <c r="N395" s="3"/>
      <c r="O395" s="4"/>
      <c r="P395" s="4"/>
      <c r="Q395" s="4"/>
      <c r="R395" s="4"/>
      <c r="S395" s="211"/>
      <c r="T395" s="213"/>
      <c r="U395" s="4"/>
      <c r="V395" s="4"/>
      <c r="W395" s="40"/>
    </row>
    <row r="396" spans="1:23" ht="15.75">
      <c r="A396" s="50"/>
      <c r="B396" s="40" t="s">
        <v>227</v>
      </c>
      <c r="C396" s="40"/>
      <c r="D396" s="40"/>
      <c r="E396" s="40"/>
      <c r="F396" s="40"/>
      <c r="G396" s="40"/>
      <c r="H396" s="4">
        <v>0</v>
      </c>
      <c r="I396" s="4">
        <v>0.947884</v>
      </c>
      <c r="J396" s="4">
        <v>0</v>
      </c>
      <c r="K396" s="4">
        <v>0.725487</v>
      </c>
      <c r="L396" s="4">
        <v>0</v>
      </c>
      <c r="M396" s="4">
        <v>0.207592</v>
      </c>
      <c r="N396" s="3"/>
      <c r="O396" s="4"/>
      <c r="P396" s="4"/>
      <c r="Q396" s="4"/>
      <c r="R396" s="4"/>
      <c r="S396" s="211"/>
      <c r="T396" s="213"/>
      <c r="U396" s="4"/>
      <c r="V396" s="4"/>
      <c r="W396" s="40"/>
    </row>
    <row r="397" spans="1:23" ht="15.75">
      <c r="A397" s="50"/>
      <c r="B397" s="40" t="s">
        <v>228</v>
      </c>
      <c r="C397" s="40"/>
      <c r="D397" s="40"/>
      <c r="E397" s="40"/>
      <c r="F397" s="40"/>
      <c r="G397" s="40"/>
      <c r="H397" s="4"/>
      <c r="I397" s="4"/>
      <c r="J397" s="4"/>
      <c r="K397" s="4"/>
      <c r="L397" s="4"/>
      <c r="M397" s="4"/>
      <c r="N397" s="3"/>
      <c r="O397" s="4"/>
      <c r="P397" s="4"/>
      <c r="Q397" s="4"/>
      <c r="R397" s="4"/>
      <c r="S397" s="211"/>
      <c r="T397" s="213"/>
      <c r="U397" s="4"/>
      <c r="V397" s="4"/>
      <c r="W397" s="40"/>
    </row>
    <row r="398" spans="1:23" ht="15.75">
      <c r="A398" s="50" t="s">
        <v>238</v>
      </c>
      <c r="B398" s="51" t="s">
        <v>494</v>
      </c>
      <c r="C398" s="40"/>
      <c r="D398" s="32">
        <v>0</v>
      </c>
      <c r="E398" s="55">
        <f>N398</f>
        <v>0.535511</v>
      </c>
      <c r="F398" s="40"/>
      <c r="G398" s="40"/>
      <c r="H398" s="3">
        <v>0</v>
      </c>
      <c r="I398" s="3">
        <v>0.535511</v>
      </c>
      <c r="J398" s="3">
        <v>0</v>
      </c>
      <c r="K398" s="3">
        <v>0</v>
      </c>
      <c r="L398" s="3">
        <v>0</v>
      </c>
      <c r="M398" s="3">
        <v>0</v>
      </c>
      <c r="N398" s="58">
        <f>SUM(G398+I398+K398+M398)</f>
        <v>0.535511</v>
      </c>
      <c r="O398" s="3">
        <v>0</v>
      </c>
      <c r="P398" s="4"/>
      <c r="Q398" s="4"/>
      <c r="R398" s="4"/>
      <c r="S398" s="211"/>
      <c r="T398" s="213"/>
      <c r="U398" s="4"/>
      <c r="V398" s="4"/>
      <c r="W398" s="40" t="s">
        <v>217</v>
      </c>
    </row>
    <row r="399" spans="1:23" ht="15.75">
      <c r="A399" s="50"/>
      <c r="B399" s="53" t="s">
        <v>225</v>
      </c>
      <c r="C399" s="40"/>
      <c r="D399" s="40"/>
      <c r="E399" s="40"/>
      <c r="F399" s="40"/>
      <c r="G399" s="40"/>
      <c r="H399" s="4"/>
      <c r="I399" s="4"/>
      <c r="J399" s="4"/>
      <c r="K399" s="4"/>
      <c r="L399" s="4"/>
      <c r="M399" s="4"/>
      <c r="N399" s="3"/>
      <c r="O399" s="4"/>
      <c r="P399" s="4"/>
      <c r="Q399" s="4"/>
      <c r="R399" s="4"/>
      <c r="S399" s="211"/>
      <c r="T399" s="213"/>
      <c r="U399" s="4"/>
      <c r="V399" s="4"/>
      <c r="W399" s="40"/>
    </row>
    <row r="400" spans="1:23" ht="15.75">
      <c r="A400" s="50"/>
      <c r="B400" s="40" t="s">
        <v>226</v>
      </c>
      <c r="C400" s="40"/>
      <c r="D400" s="40"/>
      <c r="E400" s="40"/>
      <c r="F400" s="40"/>
      <c r="G400" s="40"/>
      <c r="H400" s="4">
        <v>0</v>
      </c>
      <c r="I400" s="4">
        <v>0</v>
      </c>
      <c r="J400" s="4"/>
      <c r="K400" s="4"/>
      <c r="L400" s="4"/>
      <c r="M400" s="4"/>
      <c r="N400" s="3"/>
      <c r="O400" s="4"/>
      <c r="P400" s="4"/>
      <c r="Q400" s="4"/>
      <c r="R400" s="4"/>
      <c r="S400" s="211"/>
      <c r="T400" s="213"/>
      <c r="U400" s="4"/>
      <c r="V400" s="4"/>
      <c r="W400" s="40"/>
    </row>
    <row r="401" spans="1:23" ht="15.75">
      <c r="A401" s="50"/>
      <c r="B401" s="40" t="s">
        <v>227</v>
      </c>
      <c r="C401" s="40"/>
      <c r="D401" s="40"/>
      <c r="E401" s="40"/>
      <c r="F401" s="40"/>
      <c r="G401" s="40"/>
      <c r="H401" s="4">
        <v>0</v>
      </c>
      <c r="I401" s="4">
        <v>0.535511</v>
      </c>
      <c r="J401" s="4"/>
      <c r="K401" s="4"/>
      <c r="L401" s="4"/>
      <c r="M401" s="4"/>
      <c r="N401" s="3"/>
      <c r="O401" s="4"/>
      <c r="P401" s="4"/>
      <c r="Q401" s="4"/>
      <c r="R401" s="4"/>
      <c r="S401" s="211"/>
      <c r="T401" s="213"/>
      <c r="U401" s="4"/>
      <c r="V401" s="4"/>
      <c r="W401" s="40"/>
    </row>
    <row r="402" spans="1:23" ht="15.75">
      <c r="A402" s="50"/>
      <c r="B402" s="40" t="s">
        <v>228</v>
      </c>
      <c r="C402" s="40"/>
      <c r="D402" s="40"/>
      <c r="E402" s="40"/>
      <c r="F402" s="40"/>
      <c r="G402" s="40"/>
      <c r="H402" s="4"/>
      <c r="I402" s="4"/>
      <c r="J402" s="4"/>
      <c r="K402" s="4"/>
      <c r="L402" s="4"/>
      <c r="M402" s="4"/>
      <c r="N402" s="3"/>
      <c r="O402" s="4"/>
      <c r="P402" s="4"/>
      <c r="Q402" s="4"/>
      <c r="R402" s="4"/>
      <c r="S402" s="211"/>
      <c r="T402" s="213"/>
      <c r="U402" s="4"/>
      <c r="V402" s="4"/>
      <c r="W402" s="40"/>
    </row>
    <row r="403" spans="1:23" ht="31.5">
      <c r="A403" s="50" t="s">
        <v>240</v>
      </c>
      <c r="B403" s="51" t="s">
        <v>688</v>
      </c>
      <c r="C403" s="40"/>
      <c r="D403" s="32">
        <v>0</v>
      </c>
      <c r="E403" s="55">
        <f>N403</f>
        <v>9.679511</v>
      </c>
      <c r="F403" s="40"/>
      <c r="G403" s="40"/>
      <c r="H403" s="3">
        <v>0</v>
      </c>
      <c r="I403" s="3">
        <v>7.326957</v>
      </c>
      <c r="J403" s="3">
        <v>0</v>
      </c>
      <c r="K403" s="3">
        <v>2.352554</v>
      </c>
      <c r="L403" s="3">
        <v>0</v>
      </c>
      <c r="M403" s="3">
        <v>0</v>
      </c>
      <c r="N403" s="58">
        <f>SUM(G403+I403+K403+M403)</f>
        <v>9.679511</v>
      </c>
      <c r="O403" s="3">
        <v>0</v>
      </c>
      <c r="P403" s="4"/>
      <c r="Q403" s="4"/>
      <c r="R403" s="4"/>
      <c r="S403" s="211"/>
      <c r="T403" s="213"/>
      <c r="U403" s="4"/>
      <c r="V403" s="4"/>
      <c r="W403" s="40" t="s">
        <v>224</v>
      </c>
    </row>
    <row r="404" spans="1:23" ht="15.75">
      <c r="A404" s="50"/>
      <c r="B404" s="53" t="s">
        <v>225</v>
      </c>
      <c r="C404" s="40"/>
      <c r="D404" s="40"/>
      <c r="E404" s="40"/>
      <c r="F404" s="40"/>
      <c r="G404" s="40"/>
      <c r="H404" s="4"/>
      <c r="I404" s="4"/>
      <c r="J404" s="4"/>
      <c r="K404" s="4"/>
      <c r="L404" s="4"/>
      <c r="M404" s="4"/>
      <c r="N404" s="3"/>
      <c r="O404" s="4"/>
      <c r="P404" s="4"/>
      <c r="Q404" s="4"/>
      <c r="R404" s="4"/>
      <c r="S404" s="211"/>
      <c r="T404" s="213"/>
      <c r="U404" s="4"/>
      <c r="V404" s="4"/>
      <c r="W404" s="40"/>
    </row>
    <row r="405" spans="1:23" ht="15.75">
      <c r="A405" s="50"/>
      <c r="B405" s="40" t="s">
        <v>226</v>
      </c>
      <c r="C405" s="40"/>
      <c r="D405" s="40"/>
      <c r="E405" s="40"/>
      <c r="F405" s="40"/>
      <c r="G405" s="40"/>
      <c r="H405" s="4">
        <v>0</v>
      </c>
      <c r="I405" s="4">
        <v>0</v>
      </c>
      <c r="J405" s="4">
        <v>0</v>
      </c>
      <c r="K405" s="4">
        <v>0.525646</v>
      </c>
      <c r="L405" s="4">
        <v>0</v>
      </c>
      <c r="M405" s="4">
        <v>0</v>
      </c>
      <c r="N405" s="3"/>
      <c r="O405" s="4"/>
      <c r="P405" s="4"/>
      <c r="Q405" s="4"/>
      <c r="R405" s="4"/>
      <c r="S405" s="211"/>
      <c r="T405" s="213"/>
      <c r="U405" s="4"/>
      <c r="V405" s="4"/>
      <c r="W405" s="40"/>
    </row>
    <row r="406" spans="1:23" ht="15.75">
      <c r="A406" s="50"/>
      <c r="B406" s="40" t="s">
        <v>227</v>
      </c>
      <c r="C406" s="40"/>
      <c r="D406" s="40"/>
      <c r="E406" s="40"/>
      <c r="F406" s="40"/>
      <c r="G406" s="40"/>
      <c r="H406" s="4">
        <v>0</v>
      </c>
      <c r="I406" s="4">
        <v>7.326957</v>
      </c>
      <c r="J406" s="4">
        <v>0</v>
      </c>
      <c r="K406" s="4">
        <v>1.82691</v>
      </c>
      <c r="L406" s="4">
        <v>0</v>
      </c>
      <c r="M406" s="4">
        <v>0</v>
      </c>
      <c r="N406" s="3"/>
      <c r="O406" s="4"/>
      <c r="P406" s="4"/>
      <c r="Q406" s="4"/>
      <c r="R406" s="4"/>
      <c r="S406" s="211"/>
      <c r="T406" s="213"/>
      <c r="U406" s="4"/>
      <c r="V406" s="4"/>
      <c r="W406" s="40"/>
    </row>
    <row r="407" spans="1:23" ht="15.75">
      <c r="A407" s="50"/>
      <c r="B407" s="40" t="s">
        <v>228</v>
      </c>
      <c r="C407" s="40"/>
      <c r="D407" s="40"/>
      <c r="E407" s="40"/>
      <c r="F407" s="40"/>
      <c r="G407" s="40"/>
      <c r="H407" s="4"/>
      <c r="I407" s="4"/>
      <c r="J407" s="4"/>
      <c r="K407" s="4"/>
      <c r="L407" s="4"/>
      <c r="M407" s="4"/>
      <c r="N407" s="3"/>
      <c r="O407" s="4"/>
      <c r="P407" s="4"/>
      <c r="Q407" s="4"/>
      <c r="R407" s="4"/>
      <c r="S407" s="211"/>
      <c r="T407" s="213"/>
      <c r="U407" s="4"/>
      <c r="V407" s="4"/>
      <c r="W407" s="40"/>
    </row>
    <row r="408" spans="1:23" ht="31.5">
      <c r="A408" s="50" t="s">
        <v>242</v>
      </c>
      <c r="B408" s="51" t="s">
        <v>148</v>
      </c>
      <c r="C408" s="40"/>
      <c r="D408" s="32">
        <v>0</v>
      </c>
      <c r="E408" s="55">
        <f>N408</f>
        <v>0.152748</v>
      </c>
      <c r="F408" s="40"/>
      <c r="G408" s="40"/>
      <c r="H408" s="3">
        <v>0</v>
      </c>
      <c r="I408" s="3">
        <v>0.01102</v>
      </c>
      <c r="J408" s="3">
        <v>0</v>
      </c>
      <c r="K408" s="3">
        <v>0.141728</v>
      </c>
      <c r="L408" s="3">
        <v>0</v>
      </c>
      <c r="M408" s="3">
        <v>0</v>
      </c>
      <c r="N408" s="58">
        <f>SUM(G408+I408+K408+M408)</f>
        <v>0.152748</v>
      </c>
      <c r="O408" s="3">
        <v>0</v>
      </c>
      <c r="P408" s="4"/>
      <c r="Q408" s="4"/>
      <c r="R408" s="4"/>
      <c r="S408" s="211"/>
      <c r="T408" s="213"/>
      <c r="U408" s="4"/>
      <c r="V408" s="4"/>
      <c r="W408" s="40" t="s">
        <v>224</v>
      </c>
    </row>
    <row r="409" spans="1:23" ht="15.75">
      <c r="A409" s="50"/>
      <c r="B409" s="53" t="s">
        <v>225</v>
      </c>
      <c r="C409" s="40"/>
      <c r="D409" s="40"/>
      <c r="E409" s="40"/>
      <c r="F409" s="40"/>
      <c r="G409" s="40"/>
      <c r="H409" s="4"/>
      <c r="I409" s="4"/>
      <c r="J409" s="4"/>
      <c r="K409" s="4"/>
      <c r="L409" s="4"/>
      <c r="M409" s="4"/>
      <c r="N409" s="3"/>
      <c r="O409" s="4"/>
      <c r="P409" s="4"/>
      <c r="Q409" s="4"/>
      <c r="R409" s="4"/>
      <c r="S409" s="211"/>
      <c r="T409" s="213"/>
      <c r="U409" s="4"/>
      <c r="V409" s="4"/>
      <c r="W409" s="40"/>
    </row>
    <row r="410" spans="1:23" ht="15.75">
      <c r="A410" s="50"/>
      <c r="B410" s="40" t="s">
        <v>226</v>
      </c>
      <c r="C410" s="40"/>
      <c r="D410" s="40"/>
      <c r="E410" s="40"/>
      <c r="F410" s="40"/>
      <c r="G410" s="40"/>
      <c r="H410" s="4">
        <v>0</v>
      </c>
      <c r="I410" s="4">
        <v>0</v>
      </c>
      <c r="J410" s="4">
        <v>0</v>
      </c>
      <c r="K410" s="4">
        <v>0</v>
      </c>
      <c r="L410" s="4">
        <v>0</v>
      </c>
      <c r="M410" s="4">
        <v>0</v>
      </c>
      <c r="N410" s="3"/>
      <c r="O410" s="4"/>
      <c r="P410" s="4"/>
      <c r="Q410" s="4"/>
      <c r="R410" s="4"/>
      <c r="S410" s="211"/>
      <c r="T410" s="213"/>
      <c r="U410" s="4"/>
      <c r="V410" s="4"/>
      <c r="W410" s="40"/>
    </row>
    <row r="411" spans="1:23" ht="15.75">
      <c r="A411" s="50"/>
      <c r="B411" s="40" t="s">
        <v>227</v>
      </c>
      <c r="C411" s="40"/>
      <c r="D411" s="40"/>
      <c r="E411" s="40"/>
      <c r="F411" s="40"/>
      <c r="G411" s="40"/>
      <c r="H411" s="4">
        <v>0</v>
      </c>
      <c r="I411" s="4">
        <v>0.01102</v>
      </c>
      <c r="J411" s="4">
        <v>0</v>
      </c>
      <c r="K411" s="4">
        <v>0.141728</v>
      </c>
      <c r="L411" s="4">
        <v>0</v>
      </c>
      <c r="M411" s="4">
        <v>0</v>
      </c>
      <c r="N411" s="3"/>
      <c r="O411" s="4"/>
      <c r="P411" s="4"/>
      <c r="Q411" s="4"/>
      <c r="R411" s="4"/>
      <c r="S411" s="211"/>
      <c r="T411" s="213"/>
      <c r="U411" s="4"/>
      <c r="V411" s="4"/>
      <c r="W411" s="40"/>
    </row>
    <row r="412" spans="1:23" ht="15.75">
      <c r="A412" s="50"/>
      <c r="B412" s="40" t="s">
        <v>228</v>
      </c>
      <c r="C412" s="40"/>
      <c r="D412" s="40"/>
      <c r="E412" s="40"/>
      <c r="F412" s="40"/>
      <c r="G412" s="40"/>
      <c r="H412" s="4"/>
      <c r="I412" s="4"/>
      <c r="J412" s="4"/>
      <c r="K412" s="4"/>
      <c r="L412" s="4"/>
      <c r="M412" s="4"/>
      <c r="N412" s="3"/>
      <c r="O412" s="4"/>
      <c r="P412" s="4"/>
      <c r="Q412" s="4"/>
      <c r="R412" s="4"/>
      <c r="S412" s="211"/>
      <c r="T412" s="213"/>
      <c r="U412" s="4"/>
      <c r="V412" s="4"/>
      <c r="W412" s="40"/>
    </row>
    <row r="413" spans="1:23" ht="31.5">
      <c r="A413" s="50" t="s">
        <v>244</v>
      </c>
      <c r="B413" s="51" t="s">
        <v>689</v>
      </c>
      <c r="C413" s="40"/>
      <c r="D413" s="32">
        <v>0</v>
      </c>
      <c r="E413" s="55">
        <f>N413</f>
        <v>0.855467</v>
      </c>
      <c r="F413" s="40"/>
      <c r="G413" s="40"/>
      <c r="H413" s="3">
        <v>0</v>
      </c>
      <c r="I413" s="3">
        <v>0.128348</v>
      </c>
      <c r="J413" s="3">
        <v>0</v>
      </c>
      <c r="K413" s="3">
        <v>0.356119</v>
      </c>
      <c r="L413" s="3">
        <v>0</v>
      </c>
      <c r="M413" s="3">
        <v>0.371</v>
      </c>
      <c r="N413" s="58">
        <f>SUM(G413+I413+K413+M413)</f>
        <v>0.855467</v>
      </c>
      <c r="O413" s="3">
        <v>0.371</v>
      </c>
      <c r="P413" s="4"/>
      <c r="Q413" s="4"/>
      <c r="R413" s="4"/>
      <c r="S413" s="211"/>
      <c r="T413" s="213"/>
      <c r="U413" s="4"/>
      <c r="V413" s="4"/>
      <c r="W413" s="40" t="s">
        <v>224</v>
      </c>
    </row>
    <row r="414" spans="1:23" ht="15.75">
      <c r="A414" s="50"/>
      <c r="B414" s="53" t="s">
        <v>225</v>
      </c>
      <c r="C414" s="40"/>
      <c r="D414" s="40"/>
      <c r="E414" s="40"/>
      <c r="F414" s="40"/>
      <c r="G414" s="40"/>
      <c r="H414" s="4"/>
      <c r="I414" s="4"/>
      <c r="J414" s="4"/>
      <c r="K414" s="4"/>
      <c r="L414" s="4"/>
      <c r="M414" s="4"/>
      <c r="N414" s="3"/>
      <c r="O414" s="4"/>
      <c r="P414" s="4"/>
      <c r="Q414" s="4"/>
      <c r="R414" s="4"/>
      <c r="S414" s="211"/>
      <c r="T414" s="213"/>
      <c r="U414" s="4"/>
      <c r="V414" s="4"/>
      <c r="W414" s="40"/>
    </row>
    <row r="415" spans="1:23" ht="15.75">
      <c r="A415" s="50"/>
      <c r="B415" s="40" t="s">
        <v>226</v>
      </c>
      <c r="C415" s="40"/>
      <c r="D415" s="40"/>
      <c r="E415" s="40"/>
      <c r="F415" s="40"/>
      <c r="G415" s="40"/>
      <c r="H415" s="4">
        <v>0</v>
      </c>
      <c r="I415" s="4">
        <v>0.128348</v>
      </c>
      <c r="J415" s="4">
        <v>0</v>
      </c>
      <c r="K415" s="4">
        <v>0</v>
      </c>
      <c r="L415" s="4">
        <v>0</v>
      </c>
      <c r="M415" s="4">
        <v>0.371</v>
      </c>
      <c r="N415" s="3"/>
      <c r="O415" s="4"/>
      <c r="P415" s="4"/>
      <c r="Q415" s="4"/>
      <c r="R415" s="4"/>
      <c r="S415" s="211"/>
      <c r="T415" s="213"/>
      <c r="U415" s="4"/>
      <c r="V415" s="4"/>
      <c r="W415" s="40"/>
    </row>
    <row r="416" spans="1:23" ht="15.75">
      <c r="A416" s="50"/>
      <c r="B416" s="40" t="s">
        <v>227</v>
      </c>
      <c r="C416" s="40"/>
      <c r="D416" s="40"/>
      <c r="E416" s="40"/>
      <c r="F416" s="40"/>
      <c r="G416" s="40"/>
      <c r="H416" s="4">
        <v>0</v>
      </c>
      <c r="I416" s="4">
        <v>0</v>
      </c>
      <c r="J416" s="4">
        <v>0</v>
      </c>
      <c r="K416" s="4">
        <v>0.356119</v>
      </c>
      <c r="L416" s="4">
        <v>0</v>
      </c>
      <c r="M416" s="4">
        <v>0</v>
      </c>
      <c r="N416" s="3"/>
      <c r="O416" s="4"/>
      <c r="P416" s="4"/>
      <c r="Q416" s="4"/>
      <c r="R416" s="4"/>
      <c r="S416" s="211"/>
      <c r="T416" s="213"/>
      <c r="U416" s="4"/>
      <c r="V416" s="4"/>
      <c r="W416" s="40"/>
    </row>
    <row r="417" spans="1:23" ht="15.75">
      <c r="A417" s="50"/>
      <c r="B417" s="40" t="s">
        <v>228</v>
      </c>
      <c r="C417" s="40"/>
      <c r="D417" s="40"/>
      <c r="E417" s="40"/>
      <c r="F417" s="40"/>
      <c r="G417" s="40"/>
      <c r="H417" s="4"/>
      <c r="I417" s="4"/>
      <c r="J417" s="4"/>
      <c r="K417" s="4"/>
      <c r="L417" s="4"/>
      <c r="M417" s="4"/>
      <c r="N417" s="3"/>
      <c r="O417" s="4"/>
      <c r="P417" s="4"/>
      <c r="Q417" s="4"/>
      <c r="R417" s="4"/>
      <c r="S417" s="211"/>
      <c r="T417" s="213"/>
      <c r="U417" s="4"/>
      <c r="V417" s="4"/>
      <c r="W417" s="40"/>
    </row>
    <row r="418" spans="1:23" ht="31.5">
      <c r="A418" s="50" t="s">
        <v>246</v>
      </c>
      <c r="B418" s="51" t="s">
        <v>690</v>
      </c>
      <c r="C418" s="40"/>
      <c r="D418" s="32">
        <v>0</v>
      </c>
      <c r="E418" s="55">
        <f>N418</f>
        <v>4.961084</v>
      </c>
      <c r="F418" s="40"/>
      <c r="G418" s="40"/>
      <c r="H418" s="3">
        <v>0</v>
      </c>
      <c r="I418" s="3">
        <v>3.524814</v>
      </c>
      <c r="J418" s="3">
        <v>0</v>
      </c>
      <c r="K418" s="3">
        <v>1.43627</v>
      </c>
      <c r="L418" s="3">
        <v>0</v>
      </c>
      <c r="M418" s="3">
        <v>0</v>
      </c>
      <c r="N418" s="58">
        <f>SUM(G418+I418+K418+M418)</f>
        <v>4.961084</v>
      </c>
      <c r="O418" s="3">
        <v>0</v>
      </c>
      <c r="P418" s="4"/>
      <c r="Q418" s="4"/>
      <c r="R418" s="4"/>
      <c r="S418" s="211"/>
      <c r="T418" s="213"/>
      <c r="U418" s="4"/>
      <c r="V418" s="4"/>
      <c r="W418" s="40" t="s">
        <v>224</v>
      </c>
    </row>
    <row r="419" spans="1:23" ht="15.75">
      <c r="A419" s="50"/>
      <c r="B419" s="53" t="s">
        <v>225</v>
      </c>
      <c r="C419" s="40"/>
      <c r="D419" s="40"/>
      <c r="E419" s="40"/>
      <c r="F419" s="40"/>
      <c r="G419" s="40"/>
      <c r="H419" s="4"/>
      <c r="I419" s="4"/>
      <c r="J419" s="4"/>
      <c r="K419" s="4"/>
      <c r="L419" s="4"/>
      <c r="M419" s="4"/>
      <c r="N419" s="3"/>
      <c r="O419" s="4"/>
      <c r="P419" s="4"/>
      <c r="Q419" s="4"/>
      <c r="R419" s="4"/>
      <c r="S419" s="211"/>
      <c r="T419" s="213"/>
      <c r="U419" s="4"/>
      <c r="V419" s="4"/>
      <c r="W419" s="40"/>
    </row>
    <row r="420" spans="1:23" ht="15.75">
      <c r="A420" s="50"/>
      <c r="B420" s="40" t="s">
        <v>226</v>
      </c>
      <c r="C420" s="40"/>
      <c r="D420" s="40"/>
      <c r="E420" s="40"/>
      <c r="F420" s="40"/>
      <c r="G420" s="40"/>
      <c r="H420" s="4">
        <v>0</v>
      </c>
      <c r="I420" s="4">
        <v>3.107331</v>
      </c>
      <c r="J420" s="4">
        <v>0</v>
      </c>
      <c r="K420" s="4">
        <v>0</v>
      </c>
      <c r="L420" s="4">
        <v>0</v>
      </c>
      <c r="M420" s="4">
        <v>0</v>
      </c>
      <c r="N420" s="3"/>
      <c r="O420" s="4"/>
      <c r="P420" s="4"/>
      <c r="Q420" s="4"/>
      <c r="R420" s="4"/>
      <c r="S420" s="211"/>
      <c r="T420" s="213"/>
      <c r="U420" s="4"/>
      <c r="V420" s="4"/>
      <c r="W420" s="40"/>
    </row>
    <row r="421" spans="1:23" ht="15.75">
      <c r="A421" s="50"/>
      <c r="B421" s="40" t="s">
        <v>227</v>
      </c>
      <c r="C421" s="40"/>
      <c r="D421" s="40"/>
      <c r="E421" s="40"/>
      <c r="F421" s="40"/>
      <c r="G421" s="40"/>
      <c r="H421" s="4">
        <v>0</v>
      </c>
      <c r="I421" s="4">
        <v>0.417483</v>
      </c>
      <c r="J421" s="4">
        <v>0</v>
      </c>
      <c r="K421" s="4">
        <v>1.43627</v>
      </c>
      <c r="L421" s="4">
        <v>0</v>
      </c>
      <c r="M421" s="4">
        <v>0</v>
      </c>
      <c r="N421" s="3"/>
      <c r="O421" s="4"/>
      <c r="P421" s="4"/>
      <c r="Q421" s="4"/>
      <c r="R421" s="4"/>
      <c r="S421" s="211"/>
      <c r="T421" s="213"/>
      <c r="U421" s="4"/>
      <c r="V421" s="4"/>
      <c r="W421" s="40"/>
    </row>
    <row r="422" spans="1:23" ht="15.75">
      <c r="A422" s="50"/>
      <c r="B422" s="40" t="s">
        <v>228</v>
      </c>
      <c r="C422" s="40"/>
      <c r="D422" s="40"/>
      <c r="E422" s="40"/>
      <c r="F422" s="40"/>
      <c r="G422" s="40"/>
      <c r="H422" s="4"/>
      <c r="I422" s="4"/>
      <c r="J422" s="4"/>
      <c r="K422" s="4"/>
      <c r="L422" s="4"/>
      <c r="M422" s="4"/>
      <c r="N422" s="3"/>
      <c r="O422" s="4"/>
      <c r="P422" s="4"/>
      <c r="Q422" s="4"/>
      <c r="R422" s="4"/>
      <c r="S422" s="211"/>
      <c r="T422" s="213"/>
      <c r="U422" s="4"/>
      <c r="V422" s="4"/>
      <c r="W422" s="40"/>
    </row>
    <row r="423" spans="1:23" ht="31.5">
      <c r="A423" s="50" t="s">
        <v>248</v>
      </c>
      <c r="B423" s="51" t="s">
        <v>691</v>
      </c>
      <c r="C423" s="40"/>
      <c r="D423" s="32">
        <v>0</v>
      </c>
      <c r="E423" s="55">
        <f>N423</f>
        <v>6.148612000000001</v>
      </c>
      <c r="F423" s="40"/>
      <c r="G423" s="40"/>
      <c r="H423" s="3">
        <v>0</v>
      </c>
      <c r="I423" s="3">
        <v>0.047784</v>
      </c>
      <c r="J423" s="3">
        <v>0</v>
      </c>
      <c r="K423" s="3">
        <v>5.81331</v>
      </c>
      <c r="L423" s="3">
        <v>0</v>
      </c>
      <c r="M423" s="3">
        <v>0.287518</v>
      </c>
      <c r="N423" s="58">
        <f>SUM(G423+I423+K423+M423)</f>
        <v>6.148612000000001</v>
      </c>
      <c r="O423" s="3">
        <v>0.287518</v>
      </c>
      <c r="P423" s="4"/>
      <c r="Q423" s="4"/>
      <c r="R423" s="4"/>
      <c r="S423" s="211"/>
      <c r="T423" s="213"/>
      <c r="U423" s="4"/>
      <c r="V423" s="4"/>
      <c r="W423" s="40" t="s">
        <v>224</v>
      </c>
    </row>
    <row r="424" spans="1:23" ht="15.75">
      <c r="A424" s="50"/>
      <c r="B424" s="53" t="s">
        <v>225</v>
      </c>
      <c r="C424" s="40"/>
      <c r="D424" s="40"/>
      <c r="E424" s="40"/>
      <c r="F424" s="40"/>
      <c r="G424" s="40"/>
      <c r="H424" s="4"/>
      <c r="I424" s="4"/>
      <c r="J424" s="4"/>
      <c r="K424" s="4"/>
      <c r="L424" s="4"/>
      <c r="M424" s="4"/>
      <c r="N424" s="3"/>
      <c r="O424" s="4"/>
      <c r="P424" s="4"/>
      <c r="Q424" s="4"/>
      <c r="R424" s="4"/>
      <c r="S424" s="211"/>
      <c r="T424" s="213"/>
      <c r="U424" s="4"/>
      <c r="V424" s="4"/>
      <c r="W424" s="40"/>
    </row>
    <row r="425" spans="1:23" ht="15.75">
      <c r="A425" s="50"/>
      <c r="B425" s="40" t="s">
        <v>226</v>
      </c>
      <c r="C425" s="40"/>
      <c r="D425" s="40"/>
      <c r="E425" s="40"/>
      <c r="F425" s="40"/>
      <c r="G425" s="40"/>
      <c r="H425" s="4">
        <v>0</v>
      </c>
      <c r="I425" s="4">
        <v>0.047784</v>
      </c>
      <c r="J425" s="4">
        <v>0</v>
      </c>
      <c r="K425" s="4">
        <v>3.319248</v>
      </c>
      <c r="L425" s="4">
        <v>0</v>
      </c>
      <c r="M425" s="4">
        <v>0.287518</v>
      </c>
      <c r="N425" s="3"/>
      <c r="O425" s="4"/>
      <c r="P425" s="4"/>
      <c r="Q425" s="4"/>
      <c r="R425" s="4"/>
      <c r="S425" s="211"/>
      <c r="T425" s="213"/>
      <c r="U425" s="4"/>
      <c r="V425" s="4"/>
      <c r="W425" s="40"/>
    </row>
    <row r="426" spans="1:23" ht="15.75">
      <c r="A426" s="50"/>
      <c r="B426" s="40" t="s">
        <v>227</v>
      </c>
      <c r="C426" s="40"/>
      <c r="D426" s="40"/>
      <c r="E426" s="40"/>
      <c r="F426" s="40"/>
      <c r="G426" s="40"/>
      <c r="H426" s="4">
        <v>0</v>
      </c>
      <c r="I426" s="4">
        <v>0</v>
      </c>
      <c r="J426" s="4">
        <v>0</v>
      </c>
      <c r="K426" s="4">
        <v>2.494062</v>
      </c>
      <c r="L426" s="4">
        <v>0</v>
      </c>
      <c r="M426" s="4">
        <v>0</v>
      </c>
      <c r="N426" s="3"/>
      <c r="O426" s="4"/>
      <c r="P426" s="4"/>
      <c r="Q426" s="4"/>
      <c r="R426" s="4"/>
      <c r="S426" s="211"/>
      <c r="T426" s="213"/>
      <c r="U426" s="4"/>
      <c r="V426" s="4"/>
      <c r="W426" s="40"/>
    </row>
    <row r="427" spans="1:23" ht="15.75">
      <c r="A427" s="50"/>
      <c r="B427" s="40" t="s">
        <v>228</v>
      </c>
      <c r="C427" s="40"/>
      <c r="D427" s="40"/>
      <c r="E427" s="40"/>
      <c r="F427" s="40"/>
      <c r="G427" s="40"/>
      <c r="H427" s="4"/>
      <c r="I427" s="4"/>
      <c r="J427" s="4"/>
      <c r="K427" s="4"/>
      <c r="L427" s="4"/>
      <c r="M427" s="4"/>
      <c r="N427" s="3"/>
      <c r="O427" s="4"/>
      <c r="P427" s="4"/>
      <c r="Q427" s="4"/>
      <c r="R427" s="4"/>
      <c r="S427" s="211"/>
      <c r="T427" s="213"/>
      <c r="U427" s="4"/>
      <c r="V427" s="4"/>
      <c r="W427" s="40"/>
    </row>
    <row r="428" spans="1:23" ht="31.5">
      <c r="A428" s="50" t="s">
        <v>250</v>
      </c>
      <c r="B428" s="51" t="s">
        <v>692</v>
      </c>
      <c r="C428" s="40"/>
      <c r="D428" s="32">
        <v>0</v>
      </c>
      <c r="E428" s="55">
        <f>N428</f>
        <v>2.645054</v>
      </c>
      <c r="F428" s="40"/>
      <c r="G428" s="40"/>
      <c r="H428" s="3">
        <v>0</v>
      </c>
      <c r="I428" s="3">
        <v>0.128105</v>
      </c>
      <c r="J428" s="3">
        <v>0</v>
      </c>
      <c r="K428" s="3">
        <v>2.516949</v>
      </c>
      <c r="L428" s="3">
        <v>0</v>
      </c>
      <c r="M428" s="3">
        <v>0</v>
      </c>
      <c r="N428" s="58">
        <f>SUM(G428+I428+K428+M428)</f>
        <v>2.645054</v>
      </c>
      <c r="O428" s="3">
        <v>0</v>
      </c>
      <c r="P428" s="4"/>
      <c r="Q428" s="4"/>
      <c r="R428" s="4"/>
      <c r="S428" s="211"/>
      <c r="T428" s="213"/>
      <c r="U428" s="4"/>
      <c r="V428" s="4"/>
      <c r="W428" s="40" t="s">
        <v>224</v>
      </c>
    </row>
    <row r="429" spans="1:23" ht="15.75">
      <c r="A429" s="50"/>
      <c r="B429" s="53" t="s">
        <v>225</v>
      </c>
      <c r="C429" s="40"/>
      <c r="D429" s="40"/>
      <c r="E429" s="40"/>
      <c r="F429" s="40"/>
      <c r="G429" s="40"/>
      <c r="H429" s="4"/>
      <c r="I429" s="4"/>
      <c r="J429" s="4"/>
      <c r="K429" s="4"/>
      <c r="L429" s="4"/>
      <c r="M429" s="4"/>
      <c r="N429" s="3"/>
      <c r="O429" s="4"/>
      <c r="P429" s="4"/>
      <c r="Q429" s="4"/>
      <c r="R429" s="4"/>
      <c r="S429" s="211"/>
      <c r="T429" s="213"/>
      <c r="U429" s="4"/>
      <c r="V429" s="4"/>
      <c r="W429" s="40"/>
    </row>
    <row r="430" spans="1:23" ht="15.75">
      <c r="A430" s="50"/>
      <c r="B430" s="40" t="s">
        <v>226</v>
      </c>
      <c r="C430" s="40"/>
      <c r="D430" s="40"/>
      <c r="E430" s="40"/>
      <c r="F430" s="40"/>
      <c r="G430" s="40"/>
      <c r="H430" s="4">
        <v>0</v>
      </c>
      <c r="I430" s="4">
        <v>0.128105</v>
      </c>
      <c r="J430" s="4">
        <v>0</v>
      </c>
      <c r="K430" s="4">
        <v>2.117843</v>
      </c>
      <c r="L430" s="4">
        <v>0</v>
      </c>
      <c r="M430" s="4">
        <v>0</v>
      </c>
      <c r="N430" s="3"/>
      <c r="O430" s="4"/>
      <c r="P430" s="4"/>
      <c r="Q430" s="4"/>
      <c r="R430" s="4"/>
      <c r="S430" s="211"/>
      <c r="T430" s="213"/>
      <c r="U430" s="4"/>
      <c r="V430" s="4"/>
      <c r="W430" s="40"/>
    </row>
    <row r="431" spans="1:23" ht="15.75">
      <c r="A431" s="50"/>
      <c r="B431" s="40" t="s">
        <v>227</v>
      </c>
      <c r="C431" s="40"/>
      <c r="D431" s="40"/>
      <c r="E431" s="40"/>
      <c r="F431" s="40"/>
      <c r="G431" s="40"/>
      <c r="H431" s="4">
        <v>0</v>
      </c>
      <c r="I431" s="4">
        <v>0</v>
      </c>
      <c r="J431" s="4">
        <v>0</v>
      </c>
      <c r="K431" s="4">
        <v>0.399106</v>
      </c>
      <c r="L431" s="4">
        <v>0</v>
      </c>
      <c r="M431" s="4">
        <v>0</v>
      </c>
      <c r="N431" s="3"/>
      <c r="O431" s="4"/>
      <c r="P431" s="4"/>
      <c r="Q431" s="4"/>
      <c r="R431" s="4"/>
      <c r="S431" s="211"/>
      <c r="T431" s="213"/>
      <c r="U431" s="4"/>
      <c r="V431" s="4"/>
      <c r="W431" s="40"/>
    </row>
    <row r="432" spans="1:23" ht="15.75">
      <c r="A432" s="50"/>
      <c r="B432" s="40" t="s">
        <v>228</v>
      </c>
      <c r="C432" s="40"/>
      <c r="D432" s="40"/>
      <c r="E432" s="40"/>
      <c r="F432" s="40"/>
      <c r="G432" s="40"/>
      <c r="H432" s="4"/>
      <c r="I432" s="4"/>
      <c r="J432" s="211"/>
      <c r="K432" s="211"/>
      <c r="L432" s="211"/>
      <c r="M432" s="211"/>
      <c r="N432" s="3"/>
      <c r="O432" s="4"/>
      <c r="P432" s="4"/>
      <c r="Q432" s="4"/>
      <c r="R432" s="4"/>
      <c r="S432" s="211"/>
      <c r="T432" s="213"/>
      <c r="U432" s="4"/>
      <c r="V432" s="4"/>
      <c r="W432" s="40"/>
    </row>
    <row r="433" spans="1:23" ht="31.5">
      <c r="A433" s="50" t="s">
        <v>252</v>
      </c>
      <c r="B433" s="51" t="s">
        <v>693</v>
      </c>
      <c r="C433" s="40"/>
      <c r="D433" s="32">
        <v>0</v>
      </c>
      <c r="E433" s="55">
        <f>N433</f>
        <v>1.499744</v>
      </c>
      <c r="F433" s="40"/>
      <c r="G433" s="40"/>
      <c r="H433" s="3">
        <v>0</v>
      </c>
      <c r="I433" s="3">
        <v>1.499744</v>
      </c>
      <c r="J433" s="3"/>
      <c r="K433" s="3"/>
      <c r="L433" s="3"/>
      <c r="M433" s="3"/>
      <c r="N433" s="58">
        <f>SUM(G433+I433+K433+M433)</f>
        <v>1.499744</v>
      </c>
      <c r="O433" s="3">
        <v>0</v>
      </c>
      <c r="P433" s="4"/>
      <c r="Q433" s="4"/>
      <c r="R433" s="4"/>
      <c r="S433" s="211"/>
      <c r="T433" s="213"/>
      <c r="U433" s="4"/>
      <c r="V433" s="4"/>
      <c r="W433" s="40" t="s">
        <v>224</v>
      </c>
    </row>
    <row r="434" spans="1:23" ht="15.75">
      <c r="A434" s="50"/>
      <c r="B434" s="53" t="s">
        <v>225</v>
      </c>
      <c r="C434" s="40"/>
      <c r="D434" s="40"/>
      <c r="E434" s="40"/>
      <c r="F434" s="40"/>
      <c r="G434" s="40"/>
      <c r="H434" s="4"/>
      <c r="I434" s="4"/>
      <c r="J434" s="4"/>
      <c r="K434" s="4"/>
      <c r="L434" s="4"/>
      <c r="M434" s="4"/>
      <c r="N434" s="3"/>
      <c r="O434" s="4"/>
      <c r="P434" s="4"/>
      <c r="Q434" s="4"/>
      <c r="R434" s="4"/>
      <c r="S434" s="211"/>
      <c r="T434" s="213"/>
      <c r="U434" s="4"/>
      <c r="V434" s="4"/>
      <c r="W434" s="40"/>
    </row>
    <row r="435" spans="1:23" ht="15.75">
      <c r="A435" s="50"/>
      <c r="B435" s="40" t="s">
        <v>226</v>
      </c>
      <c r="C435" s="40"/>
      <c r="D435" s="40"/>
      <c r="E435" s="40"/>
      <c r="F435" s="40"/>
      <c r="G435" s="40"/>
      <c r="H435" s="4">
        <v>0</v>
      </c>
      <c r="I435" s="4">
        <v>0</v>
      </c>
      <c r="J435" s="4"/>
      <c r="K435" s="4"/>
      <c r="L435" s="4"/>
      <c r="M435" s="4"/>
      <c r="N435" s="3"/>
      <c r="O435" s="4"/>
      <c r="P435" s="4"/>
      <c r="Q435" s="4"/>
      <c r="R435" s="4"/>
      <c r="S435" s="211"/>
      <c r="T435" s="213"/>
      <c r="U435" s="4"/>
      <c r="V435" s="4"/>
      <c r="W435" s="40"/>
    </row>
    <row r="436" spans="1:23" ht="15.75">
      <c r="A436" s="50"/>
      <c r="B436" s="40" t="s">
        <v>227</v>
      </c>
      <c r="C436" s="40"/>
      <c r="D436" s="40"/>
      <c r="E436" s="40"/>
      <c r="F436" s="40"/>
      <c r="G436" s="40"/>
      <c r="H436" s="4">
        <v>0</v>
      </c>
      <c r="I436" s="4">
        <v>1.499744</v>
      </c>
      <c r="J436" s="4"/>
      <c r="K436" s="4"/>
      <c r="L436" s="4"/>
      <c r="M436" s="4"/>
      <c r="N436" s="3"/>
      <c r="O436" s="4"/>
      <c r="P436" s="4"/>
      <c r="Q436" s="4"/>
      <c r="R436" s="4"/>
      <c r="S436" s="211"/>
      <c r="T436" s="213"/>
      <c r="U436" s="4"/>
      <c r="V436" s="4"/>
      <c r="W436" s="40"/>
    </row>
    <row r="437" spans="1:23" ht="15.75">
      <c r="A437" s="50"/>
      <c r="B437" s="40" t="s">
        <v>228</v>
      </c>
      <c r="C437" s="40"/>
      <c r="D437" s="40"/>
      <c r="E437" s="40"/>
      <c r="F437" s="40"/>
      <c r="G437" s="40"/>
      <c r="H437" s="4"/>
      <c r="I437" s="4"/>
      <c r="J437" s="4"/>
      <c r="K437" s="4"/>
      <c r="L437" s="4"/>
      <c r="M437" s="4"/>
      <c r="N437" s="3"/>
      <c r="O437" s="4"/>
      <c r="P437" s="4"/>
      <c r="Q437" s="4"/>
      <c r="R437" s="4"/>
      <c r="S437" s="211"/>
      <c r="T437" s="213"/>
      <c r="U437" s="4"/>
      <c r="V437" s="4"/>
      <c r="W437" s="40"/>
    </row>
    <row r="438" spans="1:23" ht="31.5">
      <c r="A438" s="50" t="s">
        <v>254</v>
      </c>
      <c r="B438" s="51" t="s">
        <v>495</v>
      </c>
      <c r="C438" s="40"/>
      <c r="D438" s="32">
        <v>0</v>
      </c>
      <c r="E438" s="55">
        <f>N438</f>
        <v>4.080133</v>
      </c>
      <c r="F438" s="40"/>
      <c r="G438" s="40"/>
      <c r="H438" s="3">
        <v>0</v>
      </c>
      <c r="I438" s="3">
        <v>0.002443</v>
      </c>
      <c r="J438" s="3">
        <v>0</v>
      </c>
      <c r="K438" s="3">
        <v>3.723695</v>
      </c>
      <c r="L438" s="3">
        <v>0</v>
      </c>
      <c r="M438" s="3">
        <v>0.353995</v>
      </c>
      <c r="N438" s="58">
        <f>SUM(G438+I438+K438+M438)</f>
        <v>4.080133</v>
      </c>
      <c r="O438" s="3">
        <v>0.353995</v>
      </c>
      <c r="P438" s="4"/>
      <c r="Q438" s="4"/>
      <c r="R438" s="4"/>
      <c r="S438" s="211"/>
      <c r="T438" s="213"/>
      <c r="U438" s="4"/>
      <c r="V438" s="4"/>
      <c r="W438" s="40" t="s">
        <v>224</v>
      </c>
    </row>
    <row r="439" spans="1:23" ht="15.75">
      <c r="A439" s="50"/>
      <c r="B439" s="53" t="s">
        <v>225</v>
      </c>
      <c r="C439" s="40"/>
      <c r="D439" s="40"/>
      <c r="E439" s="40"/>
      <c r="F439" s="40"/>
      <c r="G439" s="40"/>
      <c r="H439" s="4"/>
      <c r="I439" s="4"/>
      <c r="J439" s="4"/>
      <c r="K439" s="4"/>
      <c r="L439" s="4"/>
      <c r="M439" s="4"/>
      <c r="N439" s="3"/>
      <c r="O439" s="4"/>
      <c r="P439" s="4"/>
      <c r="Q439" s="4"/>
      <c r="R439" s="4"/>
      <c r="S439" s="211"/>
      <c r="T439" s="213"/>
      <c r="U439" s="4"/>
      <c r="V439" s="4"/>
      <c r="W439" s="40"/>
    </row>
    <row r="440" spans="1:23" ht="15.75">
      <c r="A440" s="50"/>
      <c r="B440" s="40" t="s">
        <v>226</v>
      </c>
      <c r="C440" s="40"/>
      <c r="D440" s="40"/>
      <c r="E440" s="40"/>
      <c r="F440" s="40"/>
      <c r="G440" s="40"/>
      <c r="H440" s="4">
        <v>0</v>
      </c>
      <c r="I440" s="4">
        <v>0.002443</v>
      </c>
      <c r="J440" s="4">
        <v>0</v>
      </c>
      <c r="K440" s="4">
        <v>3.388538</v>
      </c>
      <c r="L440" s="4">
        <v>0</v>
      </c>
      <c r="M440" s="4">
        <v>0.129722</v>
      </c>
      <c r="N440" s="3"/>
      <c r="O440" s="4"/>
      <c r="P440" s="4"/>
      <c r="Q440" s="4"/>
      <c r="R440" s="4"/>
      <c r="S440" s="211"/>
      <c r="T440" s="213"/>
      <c r="U440" s="4"/>
      <c r="V440" s="4"/>
      <c r="W440" s="40"/>
    </row>
    <row r="441" spans="1:23" ht="15.75">
      <c r="A441" s="50"/>
      <c r="B441" s="40" t="s">
        <v>227</v>
      </c>
      <c r="C441" s="40"/>
      <c r="D441" s="40"/>
      <c r="E441" s="40"/>
      <c r="F441" s="40"/>
      <c r="G441" s="40"/>
      <c r="H441" s="4">
        <v>0</v>
      </c>
      <c r="I441" s="4">
        <v>0</v>
      </c>
      <c r="J441" s="4">
        <v>0</v>
      </c>
      <c r="K441" s="4">
        <v>0.335157</v>
      </c>
      <c r="L441" s="4">
        <v>0</v>
      </c>
      <c r="M441" s="4">
        <v>0.224273</v>
      </c>
      <c r="N441" s="3"/>
      <c r="O441" s="4"/>
      <c r="P441" s="4"/>
      <c r="Q441" s="4"/>
      <c r="R441" s="4"/>
      <c r="S441" s="211"/>
      <c r="T441" s="213"/>
      <c r="U441" s="4"/>
      <c r="V441" s="4"/>
      <c r="W441" s="40"/>
    </row>
    <row r="442" spans="1:23" ht="15.75">
      <c r="A442" s="50"/>
      <c r="B442" s="40" t="s">
        <v>228</v>
      </c>
      <c r="C442" s="40"/>
      <c r="D442" s="40"/>
      <c r="E442" s="40"/>
      <c r="F442" s="40"/>
      <c r="G442" s="40"/>
      <c r="H442" s="4"/>
      <c r="I442" s="4"/>
      <c r="J442" s="4"/>
      <c r="K442" s="4"/>
      <c r="L442" s="4"/>
      <c r="M442" s="4"/>
      <c r="N442" s="3"/>
      <c r="O442" s="4"/>
      <c r="P442" s="4"/>
      <c r="Q442" s="4"/>
      <c r="R442" s="4"/>
      <c r="S442" s="211"/>
      <c r="T442" s="213"/>
      <c r="U442" s="4"/>
      <c r="V442" s="4"/>
      <c r="W442" s="40"/>
    </row>
    <row r="443" spans="1:23" ht="31.5">
      <c r="A443" s="50" t="s">
        <v>256</v>
      </c>
      <c r="B443" s="51" t="s">
        <v>28</v>
      </c>
      <c r="C443" s="40"/>
      <c r="D443" s="32">
        <v>0</v>
      </c>
      <c r="E443" s="55">
        <f>N443</f>
        <v>4.582765</v>
      </c>
      <c r="F443" s="40"/>
      <c r="G443" s="40"/>
      <c r="H443" s="4"/>
      <c r="I443" s="4"/>
      <c r="J443" s="3">
        <v>0</v>
      </c>
      <c r="K443" s="3">
        <v>2.967266</v>
      </c>
      <c r="L443" s="3">
        <v>0</v>
      </c>
      <c r="M443" s="3">
        <v>1.615499</v>
      </c>
      <c r="N443" s="58">
        <f>SUM(G443+I443+K443+M443)</f>
        <v>4.582765</v>
      </c>
      <c r="O443" s="3">
        <v>1.615499</v>
      </c>
      <c r="P443" s="4"/>
      <c r="Q443" s="4"/>
      <c r="R443" s="4"/>
      <c r="S443" s="211"/>
      <c r="T443" s="213"/>
      <c r="U443" s="4"/>
      <c r="V443" s="4"/>
      <c r="W443" s="40"/>
    </row>
    <row r="444" spans="1:23" ht="15.75">
      <c r="A444" s="50"/>
      <c r="B444" s="53" t="s">
        <v>225</v>
      </c>
      <c r="C444" s="40"/>
      <c r="D444" s="40"/>
      <c r="E444" s="40"/>
      <c r="F444" s="40"/>
      <c r="G444" s="40"/>
      <c r="H444" s="4"/>
      <c r="I444" s="4"/>
      <c r="J444" s="4"/>
      <c r="K444" s="4"/>
      <c r="L444" s="4"/>
      <c r="M444" s="4"/>
      <c r="N444" s="3"/>
      <c r="O444" s="4"/>
      <c r="P444" s="4"/>
      <c r="Q444" s="4"/>
      <c r="R444" s="4"/>
      <c r="S444" s="211"/>
      <c r="T444" s="213"/>
      <c r="U444" s="4"/>
      <c r="V444" s="4"/>
      <c r="W444" s="40"/>
    </row>
    <row r="445" spans="1:23" ht="15.75">
      <c r="A445" s="50"/>
      <c r="B445" s="40" t="s">
        <v>226</v>
      </c>
      <c r="C445" s="40"/>
      <c r="D445" s="40"/>
      <c r="E445" s="40"/>
      <c r="F445" s="40"/>
      <c r="G445" s="40"/>
      <c r="H445" s="4"/>
      <c r="I445" s="4"/>
      <c r="J445" s="4">
        <v>0</v>
      </c>
      <c r="K445" s="4">
        <v>2.963166</v>
      </c>
      <c r="L445" s="4">
        <v>0</v>
      </c>
      <c r="M445" s="4">
        <v>0.138056</v>
      </c>
      <c r="N445" s="3"/>
      <c r="O445" s="4"/>
      <c r="P445" s="4"/>
      <c r="Q445" s="4"/>
      <c r="R445" s="4"/>
      <c r="S445" s="211"/>
      <c r="T445" s="213"/>
      <c r="U445" s="4"/>
      <c r="V445" s="4"/>
      <c r="W445" s="40"/>
    </row>
    <row r="446" spans="1:23" ht="15.75">
      <c r="A446" s="50"/>
      <c r="B446" s="40" t="s">
        <v>227</v>
      </c>
      <c r="C446" s="40"/>
      <c r="D446" s="40"/>
      <c r="E446" s="40"/>
      <c r="F446" s="40"/>
      <c r="G446" s="40"/>
      <c r="H446" s="4"/>
      <c r="I446" s="4"/>
      <c r="J446" s="4">
        <v>0</v>
      </c>
      <c r="K446" s="4">
        <v>0.0041</v>
      </c>
      <c r="L446" s="4">
        <v>0</v>
      </c>
      <c r="M446" s="4">
        <v>1.477443</v>
      </c>
      <c r="N446" s="3"/>
      <c r="O446" s="4"/>
      <c r="P446" s="4"/>
      <c r="Q446" s="4"/>
      <c r="R446" s="4"/>
      <c r="S446" s="211"/>
      <c r="T446" s="213"/>
      <c r="U446" s="4"/>
      <c r="V446" s="4"/>
      <c r="W446" s="40"/>
    </row>
    <row r="447" spans="1:23" ht="15.75">
      <c r="A447" s="50"/>
      <c r="B447" s="40" t="s">
        <v>228</v>
      </c>
      <c r="C447" s="40"/>
      <c r="D447" s="40"/>
      <c r="E447" s="40"/>
      <c r="F447" s="40"/>
      <c r="G447" s="40"/>
      <c r="H447" s="4"/>
      <c r="I447" s="4"/>
      <c r="J447" s="4"/>
      <c r="K447" s="4"/>
      <c r="L447" s="4"/>
      <c r="M447" s="4"/>
      <c r="N447" s="3"/>
      <c r="O447" s="4"/>
      <c r="P447" s="4"/>
      <c r="Q447" s="4"/>
      <c r="R447" s="4"/>
      <c r="S447" s="211"/>
      <c r="T447" s="213"/>
      <c r="U447" s="4"/>
      <c r="V447" s="4"/>
      <c r="W447" s="40"/>
    </row>
    <row r="448" spans="1:23" ht="15.75">
      <c r="A448" s="50" t="s">
        <v>258</v>
      </c>
      <c r="B448" s="51" t="s">
        <v>29</v>
      </c>
      <c r="C448" s="40"/>
      <c r="D448" s="32">
        <v>0</v>
      </c>
      <c r="E448" s="55">
        <f>N448</f>
        <v>0.641995</v>
      </c>
      <c r="F448" s="40"/>
      <c r="G448" s="40"/>
      <c r="H448" s="4"/>
      <c r="I448" s="4"/>
      <c r="J448" s="4"/>
      <c r="K448" s="4"/>
      <c r="L448" s="3">
        <v>0</v>
      </c>
      <c r="M448" s="3">
        <v>0.641995</v>
      </c>
      <c r="N448" s="58">
        <f>SUM(G448+I448+K448+M448)</f>
        <v>0.641995</v>
      </c>
      <c r="O448" s="3">
        <v>0.641995</v>
      </c>
      <c r="P448" s="4"/>
      <c r="Q448" s="4"/>
      <c r="R448" s="4"/>
      <c r="S448" s="211"/>
      <c r="T448" s="213"/>
      <c r="U448" s="4"/>
      <c r="V448" s="4"/>
      <c r="W448" s="40"/>
    </row>
    <row r="449" spans="1:23" ht="15.75">
      <c r="A449" s="50"/>
      <c r="B449" s="53" t="s">
        <v>225</v>
      </c>
      <c r="C449" s="40"/>
      <c r="D449" s="40"/>
      <c r="E449" s="40"/>
      <c r="F449" s="40"/>
      <c r="G449" s="40"/>
      <c r="H449" s="4"/>
      <c r="I449" s="4"/>
      <c r="J449" s="4"/>
      <c r="K449" s="4"/>
      <c r="L449" s="3"/>
      <c r="M449" s="3"/>
      <c r="N449" s="58"/>
      <c r="O449" s="3"/>
      <c r="P449" s="4"/>
      <c r="Q449" s="4"/>
      <c r="R449" s="4"/>
      <c r="S449" s="211"/>
      <c r="T449" s="213"/>
      <c r="U449" s="4"/>
      <c r="V449" s="4"/>
      <c r="W449" s="40"/>
    </row>
    <row r="450" spans="1:23" ht="15.75">
      <c r="A450" s="50"/>
      <c r="B450" s="40" t="s">
        <v>226</v>
      </c>
      <c r="C450" s="40"/>
      <c r="D450" s="40"/>
      <c r="E450" s="40"/>
      <c r="F450" s="40"/>
      <c r="G450" s="40"/>
      <c r="H450" s="4"/>
      <c r="I450" s="4"/>
      <c r="J450" s="4"/>
      <c r="K450" s="4"/>
      <c r="L450" s="4">
        <v>0</v>
      </c>
      <c r="M450" s="4">
        <v>0.110352</v>
      </c>
      <c r="N450" s="3"/>
      <c r="O450" s="4"/>
      <c r="P450" s="4"/>
      <c r="Q450" s="4"/>
      <c r="R450" s="4"/>
      <c r="S450" s="211"/>
      <c r="T450" s="213"/>
      <c r="U450" s="4"/>
      <c r="V450" s="4"/>
      <c r="W450" s="40"/>
    </row>
    <row r="451" spans="1:23" ht="15.75">
      <c r="A451" s="50"/>
      <c r="B451" s="40" t="s">
        <v>227</v>
      </c>
      <c r="C451" s="40"/>
      <c r="D451" s="40"/>
      <c r="E451" s="40"/>
      <c r="F451" s="40"/>
      <c r="G451" s="40"/>
      <c r="H451" s="4"/>
      <c r="I451" s="4"/>
      <c r="J451" s="4"/>
      <c r="K451" s="4"/>
      <c r="L451" s="4">
        <v>0</v>
      </c>
      <c r="M451" s="4">
        <v>0.531643</v>
      </c>
      <c r="N451" s="3"/>
      <c r="O451" s="4"/>
      <c r="P451" s="4"/>
      <c r="Q451" s="4"/>
      <c r="R451" s="4"/>
      <c r="S451" s="211"/>
      <c r="T451" s="213"/>
      <c r="U451" s="4"/>
      <c r="V451" s="4"/>
      <c r="W451" s="40"/>
    </row>
    <row r="452" spans="1:23" ht="15.75">
      <c r="A452" s="50"/>
      <c r="B452" s="40" t="s">
        <v>228</v>
      </c>
      <c r="C452" s="40"/>
      <c r="D452" s="40"/>
      <c r="E452" s="40"/>
      <c r="F452" s="40"/>
      <c r="G452" s="40"/>
      <c r="H452" s="4"/>
      <c r="I452" s="4"/>
      <c r="J452" s="4"/>
      <c r="K452" s="4"/>
      <c r="L452" s="4"/>
      <c r="M452" s="4"/>
      <c r="N452" s="3"/>
      <c r="O452" s="4"/>
      <c r="P452" s="4"/>
      <c r="Q452" s="4"/>
      <c r="R452" s="4"/>
      <c r="S452" s="211"/>
      <c r="T452" s="213"/>
      <c r="U452" s="4"/>
      <c r="V452" s="4"/>
      <c r="W452" s="40"/>
    </row>
    <row r="453" spans="1:23" ht="31.5">
      <c r="A453" s="50" t="s">
        <v>260</v>
      </c>
      <c r="B453" s="51" t="s">
        <v>30</v>
      </c>
      <c r="C453" s="40"/>
      <c r="D453" s="32">
        <v>0</v>
      </c>
      <c r="E453" s="55">
        <f>N453</f>
        <v>0.366106</v>
      </c>
      <c r="F453" s="40"/>
      <c r="G453" s="40"/>
      <c r="H453" s="4"/>
      <c r="I453" s="4"/>
      <c r="J453" s="4"/>
      <c r="K453" s="4"/>
      <c r="L453" s="3">
        <v>0</v>
      </c>
      <c r="M453" s="3">
        <v>0.366106</v>
      </c>
      <c r="N453" s="58">
        <f>SUM(G453+I453+K453+M453)</f>
        <v>0.366106</v>
      </c>
      <c r="O453" s="3">
        <v>0.366106</v>
      </c>
      <c r="P453" s="4"/>
      <c r="Q453" s="4"/>
      <c r="R453" s="4"/>
      <c r="S453" s="211"/>
      <c r="T453" s="213"/>
      <c r="U453" s="4"/>
      <c r="V453" s="4"/>
      <c r="W453" s="40"/>
    </row>
    <row r="454" spans="1:23" ht="15.75">
      <c r="A454" s="50"/>
      <c r="B454" s="53" t="s">
        <v>225</v>
      </c>
      <c r="C454" s="40"/>
      <c r="D454" s="40"/>
      <c r="E454" s="40"/>
      <c r="F454" s="40"/>
      <c r="G454" s="40"/>
      <c r="H454" s="4"/>
      <c r="I454" s="4"/>
      <c r="J454" s="4"/>
      <c r="K454" s="4"/>
      <c r="L454" s="4"/>
      <c r="M454" s="4"/>
      <c r="N454" s="3"/>
      <c r="O454" s="4"/>
      <c r="P454" s="4"/>
      <c r="Q454" s="4"/>
      <c r="R454" s="4"/>
      <c r="S454" s="211"/>
      <c r="T454" s="213"/>
      <c r="U454" s="4"/>
      <c r="V454" s="4"/>
      <c r="W454" s="40"/>
    </row>
    <row r="455" spans="1:23" ht="15.75">
      <c r="A455" s="50"/>
      <c r="B455" s="40" t="s">
        <v>226</v>
      </c>
      <c r="C455" s="40"/>
      <c r="D455" s="40"/>
      <c r="E455" s="40"/>
      <c r="F455" s="40"/>
      <c r="G455" s="40"/>
      <c r="H455" s="4"/>
      <c r="I455" s="4"/>
      <c r="J455" s="4"/>
      <c r="K455" s="4"/>
      <c r="L455" s="4">
        <v>0</v>
      </c>
      <c r="M455" s="4">
        <v>0</v>
      </c>
      <c r="N455" s="3"/>
      <c r="O455" s="4"/>
      <c r="P455" s="4"/>
      <c r="Q455" s="4"/>
      <c r="R455" s="4"/>
      <c r="S455" s="211"/>
      <c r="T455" s="213"/>
      <c r="U455" s="4"/>
      <c r="V455" s="4"/>
      <c r="W455" s="40"/>
    </row>
    <row r="456" spans="1:23" ht="15.75">
      <c r="A456" s="50"/>
      <c r="B456" s="40" t="s">
        <v>227</v>
      </c>
      <c r="C456" s="40"/>
      <c r="D456" s="40"/>
      <c r="E456" s="40"/>
      <c r="F456" s="40"/>
      <c r="G456" s="40"/>
      <c r="H456" s="4"/>
      <c r="I456" s="4"/>
      <c r="J456" s="4"/>
      <c r="K456" s="4"/>
      <c r="L456" s="4">
        <v>0</v>
      </c>
      <c r="M456" s="4">
        <v>0.366106</v>
      </c>
      <c r="N456" s="3"/>
      <c r="O456" s="4"/>
      <c r="P456" s="4"/>
      <c r="Q456" s="4"/>
      <c r="R456" s="4"/>
      <c r="S456" s="211"/>
      <c r="T456" s="213"/>
      <c r="U456" s="4"/>
      <c r="V456" s="4"/>
      <c r="W456" s="40"/>
    </row>
    <row r="457" spans="1:23" ht="15.75">
      <c r="A457" s="50"/>
      <c r="B457" s="40" t="s">
        <v>228</v>
      </c>
      <c r="C457" s="40"/>
      <c r="D457" s="40"/>
      <c r="E457" s="40"/>
      <c r="F457" s="40"/>
      <c r="G457" s="40"/>
      <c r="H457" s="4"/>
      <c r="I457" s="4"/>
      <c r="J457" s="4"/>
      <c r="K457" s="4"/>
      <c r="L457" s="4"/>
      <c r="M457" s="4"/>
      <c r="N457" s="3"/>
      <c r="O457" s="4"/>
      <c r="P457" s="4"/>
      <c r="Q457" s="4"/>
      <c r="R457" s="4"/>
      <c r="S457" s="211"/>
      <c r="T457" s="213"/>
      <c r="U457" s="4"/>
      <c r="V457" s="4"/>
      <c r="W457" s="40"/>
    </row>
    <row r="458" spans="1:23" ht="31.5">
      <c r="A458" s="50" t="s">
        <v>262</v>
      </c>
      <c r="B458" s="53" t="s">
        <v>694</v>
      </c>
      <c r="C458" s="52"/>
      <c r="D458" s="231">
        <v>0</v>
      </c>
      <c r="E458" s="55">
        <f aca="true" t="shared" si="137" ref="E458:E474">N458</f>
        <v>0.19502</v>
      </c>
      <c r="F458" s="40">
        <v>0</v>
      </c>
      <c r="G458" s="40">
        <v>0.043874</v>
      </c>
      <c r="H458" s="4">
        <v>0</v>
      </c>
      <c r="I458" s="4">
        <v>0.143078</v>
      </c>
      <c r="J458" s="4">
        <v>0</v>
      </c>
      <c r="K458" s="4">
        <v>0.008068</v>
      </c>
      <c r="L458" s="4">
        <v>0</v>
      </c>
      <c r="M458" s="4">
        <v>0</v>
      </c>
      <c r="N458" s="32">
        <f aca="true" t="shared" si="138" ref="N458:N521">SUM(G458+I458+K458+M458)</f>
        <v>0.19502</v>
      </c>
      <c r="O458" s="40"/>
      <c r="P458" s="4"/>
      <c r="Q458" s="4"/>
      <c r="R458" s="4"/>
      <c r="S458" s="211"/>
      <c r="T458" s="213"/>
      <c r="U458" s="4"/>
      <c r="V458" s="4"/>
      <c r="W458" s="40" t="s">
        <v>217</v>
      </c>
    </row>
    <row r="459" spans="1:23" ht="31.5">
      <c r="A459" s="50" t="s">
        <v>264</v>
      </c>
      <c r="B459" s="53" t="s">
        <v>237</v>
      </c>
      <c r="C459" s="52"/>
      <c r="D459" s="231">
        <v>0</v>
      </c>
      <c r="E459" s="55">
        <f t="shared" si="137"/>
        <v>0.083316</v>
      </c>
      <c r="F459" s="40">
        <v>0</v>
      </c>
      <c r="G459" s="40">
        <v>0.083316</v>
      </c>
      <c r="H459" s="4"/>
      <c r="I459" s="4"/>
      <c r="J459" s="4"/>
      <c r="K459" s="4"/>
      <c r="L459" s="4"/>
      <c r="M459" s="4"/>
      <c r="N459" s="32">
        <f t="shared" si="138"/>
        <v>0.083316</v>
      </c>
      <c r="O459" s="40"/>
      <c r="P459" s="4"/>
      <c r="Q459" s="4"/>
      <c r="R459" s="4"/>
      <c r="S459" s="211"/>
      <c r="T459" s="213"/>
      <c r="U459" s="4"/>
      <c r="V459" s="4"/>
      <c r="W459" s="40" t="s">
        <v>217</v>
      </c>
    </row>
    <row r="460" spans="1:23" ht="31.5">
      <c r="A460" s="50" t="s">
        <v>265</v>
      </c>
      <c r="B460" s="53" t="s">
        <v>239</v>
      </c>
      <c r="C460" s="52"/>
      <c r="D460" s="231">
        <v>0</v>
      </c>
      <c r="E460" s="55">
        <f t="shared" si="137"/>
        <v>0.083211</v>
      </c>
      <c r="F460" s="40">
        <v>0</v>
      </c>
      <c r="G460" s="59">
        <v>0.083211</v>
      </c>
      <c r="H460" s="4"/>
      <c r="I460" s="4"/>
      <c r="J460" s="4"/>
      <c r="K460" s="4"/>
      <c r="L460" s="4"/>
      <c r="M460" s="4"/>
      <c r="N460" s="32">
        <f t="shared" si="138"/>
        <v>0.083211</v>
      </c>
      <c r="O460" s="40"/>
      <c r="P460" s="4"/>
      <c r="Q460" s="4"/>
      <c r="R460" s="4"/>
      <c r="S460" s="211"/>
      <c r="T460" s="213"/>
      <c r="U460" s="4"/>
      <c r="V460" s="4"/>
      <c r="W460" s="40" t="s">
        <v>217</v>
      </c>
    </row>
    <row r="461" spans="1:23" ht="31.5">
      <c r="A461" s="50" t="s">
        <v>266</v>
      </c>
      <c r="B461" s="54" t="s">
        <v>241</v>
      </c>
      <c r="C461" s="52"/>
      <c r="D461" s="231">
        <v>0</v>
      </c>
      <c r="E461" s="55">
        <f t="shared" si="137"/>
        <v>0.255695</v>
      </c>
      <c r="F461" s="40">
        <v>0</v>
      </c>
      <c r="G461" s="40">
        <v>0.255695</v>
      </c>
      <c r="H461" s="4"/>
      <c r="I461" s="4"/>
      <c r="J461" s="4"/>
      <c r="K461" s="4"/>
      <c r="L461" s="4"/>
      <c r="M461" s="4"/>
      <c r="N461" s="32">
        <f t="shared" si="138"/>
        <v>0.255695</v>
      </c>
      <c r="O461" s="40"/>
      <c r="P461" s="4"/>
      <c r="Q461" s="4"/>
      <c r="R461" s="4"/>
      <c r="S461" s="211"/>
      <c r="T461" s="213"/>
      <c r="U461" s="4"/>
      <c r="V461" s="4"/>
      <c r="W461" s="40" t="s">
        <v>217</v>
      </c>
    </row>
    <row r="462" spans="1:23" ht="15.75">
      <c r="A462" s="50" t="s">
        <v>712</v>
      </c>
      <c r="B462" s="54" t="s">
        <v>243</v>
      </c>
      <c r="C462" s="52"/>
      <c r="D462" s="231">
        <v>0</v>
      </c>
      <c r="E462" s="55">
        <f t="shared" si="137"/>
        <v>0.050256</v>
      </c>
      <c r="F462" s="40">
        <v>0</v>
      </c>
      <c r="G462" s="40">
        <v>0.050256</v>
      </c>
      <c r="H462" s="4"/>
      <c r="I462" s="4"/>
      <c r="J462" s="4"/>
      <c r="K462" s="4"/>
      <c r="L462" s="4"/>
      <c r="M462" s="4"/>
      <c r="N462" s="32">
        <f t="shared" si="138"/>
        <v>0.050256</v>
      </c>
      <c r="O462" s="40"/>
      <c r="P462" s="4"/>
      <c r="Q462" s="4"/>
      <c r="R462" s="4"/>
      <c r="S462" s="211"/>
      <c r="T462" s="213"/>
      <c r="U462" s="4"/>
      <c r="V462" s="4"/>
      <c r="W462" s="40" t="s">
        <v>217</v>
      </c>
    </row>
    <row r="463" spans="1:23" ht="15.75">
      <c r="A463" s="50" t="s">
        <v>713</v>
      </c>
      <c r="B463" s="54" t="s">
        <v>245</v>
      </c>
      <c r="C463" s="52"/>
      <c r="D463" s="231">
        <v>0</v>
      </c>
      <c r="E463" s="55">
        <f t="shared" si="137"/>
        <v>0.050743</v>
      </c>
      <c r="F463" s="40">
        <v>0</v>
      </c>
      <c r="G463" s="40">
        <v>0.050743</v>
      </c>
      <c r="H463" s="4"/>
      <c r="I463" s="4"/>
      <c r="J463" s="4"/>
      <c r="K463" s="4"/>
      <c r="L463" s="4"/>
      <c r="M463" s="4"/>
      <c r="N463" s="32">
        <f t="shared" si="138"/>
        <v>0.050743</v>
      </c>
      <c r="O463" s="40"/>
      <c r="P463" s="4"/>
      <c r="Q463" s="4"/>
      <c r="R463" s="4"/>
      <c r="S463" s="211"/>
      <c r="T463" s="213"/>
      <c r="U463" s="4"/>
      <c r="V463" s="4"/>
      <c r="W463" s="40" t="s">
        <v>217</v>
      </c>
    </row>
    <row r="464" spans="1:23" ht="15.75">
      <c r="A464" s="50" t="s">
        <v>714</v>
      </c>
      <c r="B464" s="54" t="s">
        <v>247</v>
      </c>
      <c r="C464" s="52"/>
      <c r="D464" s="231">
        <v>0</v>
      </c>
      <c r="E464" s="55">
        <f t="shared" si="137"/>
        <v>0.165406</v>
      </c>
      <c r="F464" s="60">
        <v>0</v>
      </c>
      <c r="G464" s="61">
        <v>0.165406</v>
      </c>
      <c r="H464" s="4"/>
      <c r="I464" s="4"/>
      <c r="J464" s="4"/>
      <c r="K464" s="4"/>
      <c r="L464" s="4"/>
      <c r="M464" s="4"/>
      <c r="N464" s="32">
        <f t="shared" si="138"/>
        <v>0.165406</v>
      </c>
      <c r="O464" s="40"/>
      <c r="P464" s="4"/>
      <c r="Q464" s="4"/>
      <c r="R464" s="4"/>
      <c r="S464" s="211"/>
      <c r="T464" s="213"/>
      <c r="U464" s="4"/>
      <c r="V464" s="4"/>
      <c r="W464" s="40" t="s">
        <v>217</v>
      </c>
    </row>
    <row r="465" spans="1:23" ht="15.75">
      <c r="A465" s="50" t="s">
        <v>715</v>
      </c>
      <c r="B465" s="54" t="s">
        <v>249</v>
      </c>
      <c r="C465" s="52"/>
      <c r="D465" s="231">
        <v>0</v>
      </c>
      <c r="E465" s="55">
        <f t="shared" si="137"/>
        <v>0.10763</v>
      </c>
      <c r="F465" s="40">
        <v>0</v>
      </c>
      <c r="G465" s="40">
        <v>0.10763</v>
      </c>
      <c r="H465" s="4"/>
      <c r="I465" s="4"/>
      <c r="J465" s="4"/>
      <c r="K465" s="4"/>
      <c r="L465" s="4"/>
      <c r="M465" s="4"/>
      <c r="N465" s="32">
        <f t="shared" si="138"/>
        <v>0.10763</v>
      </c>
      <c r="O465" s="40"/>
      <c r="P465" s="4"/>
      <c r="Q465" s="4"/>
      <c r="R465" s="4"/>
      <c r="S465" s="211"/>
      <c r="T465" s="213"/>
      <c r="U465" s="4"/>
      <c r="V465" s="4"/>
      <c r="W465" s="40" t="s">
        <v>217</v>
      </c>
    </row>
    <row r="466" spans="1:23" ht="15.75">
      <c r="A466" s="50" t="s">
        <v>716</v>
      </c>
      <c r="B466" s="53" t="s">
        <v>251</v>
      </c>
      <c r="C466" s="52"/>
      <c r="D466" s="231">
        <v>0</v>
      </c>
      <c r="E466" s="55">
        <f t="shared" si="137"/>
        <v>0.022345</v>
      </c>
      <c r="F466" s="40">
        <v>0</v>
      </c>
      <c r="G466" s="40">
        <v>0.022345</v>
      </c>
      <c r="H466" s="4"/>
      <c r="I466" s="4"/>
      <c r="J466" s="4"/>
      <c r="K466" s="4"/>
      <c r="L466" s="4"/>
      <c r="M466" s="4"/>
      <c r="N466" s="32">
        <f t="shared" si="138"/>
        <v>0.022345</v>
      </c>
      <c r="O466" s="40"/>
      <c r="P466" s="4"/>
      <c r="Q466" s="4"/>
      <c r="R466" s="4"/>
      <c r="S466" s="211"/>
      <c r="T466" s="213"/>
      <c r="U466" s="4"/>
      <c r="V466" s="4"/>
      <c r="W466" s="40" t="s">
        <v>217</v>
      </c>
    </row>
    <row r="467" spans="1:23" ht="15.75">
      <c r="A467" s="50" t="s">
        <v>717</v>
      </c>
      <c r="B467" s="53" t="s">
        <v>253</v>
      </c>
      <c r="C467" s="52"/>
      <c r="D467" s="231">
        <v>0</v>
      </c>
      <c r="E467" s="55">
        <f t="shared" si="137"/>
        <v>0.112454</v>
      </c>
      <c r="F467" s="40">
        <v>0</v>
      </c>
      <c r="G467" s="40">
        <v>0.112454</v>
      </c>
      <c r="H467" s="4"/>
      <c r="I467" s="4"/>
      <c r="J467" s="4"/>
      <c r="K467" s="4"/>
      <c r="L467" s="4"/>
      <c r="M467" s="4"/>
      <c r="N467" s="32">
        <f t="shared" si="138"/>
        <v>0.112454</v>
      </c>
      <c r="O467" s="40"/>
      <c r="P467" s="4"/>
      <c r="Q467" s="4"/>
      <c r="R467" s="4"/>
      <c r="S467" s="211"/>
      <c r="T467" s="213"/>
      <c r="U467" s="4"/>
      <c r="V467" s="4"/>
      <c r="W467" s="40" t="s">
        <v>217</v>
      </c>
    </row>
    <row r="468" spans="1:23" ht="15.75">
      <c r="A468" s="50" t="s">
        <v>718</v>
      </c>
      <c r="B468" s="54" t="s">
        <v>255</v>
      </c>
      <c r="C468" s="52"/>
      <c r="D468" s="231">
        <v>0</v>
      </c>
      <c r="E468" s="55">
        <f t="shared" si="137"/>
        <v>0.119791</v>
      </c>
      <c r="F468" s="40">
        <v>0</v>
      </c>
      <c r="G468" s="40">
        <v>0.119791</v>
      </c>
      <c r="H468" s="4"/>
      <c r="I468" s="4"/>
      <c r="J468" s="4"/>
      <c r="K468" s="4"/>
      <c r="L468" s="4"/>
      <c r="M468" s="4"/>
      <c r="N468" s="32">
        <f t="shared" si="138"/>
        <v>0.119791</v>
      </c>
      <c r="O468" s="40"/>
      <c r="P468" s="4"/>
      <c r="Q468" s="4"/>
      <c r="R468" s="4"/>
      <c r="S468" s="211"/>
      <c r="T468" s="213"/>
      <c r="U468" s="4"/>
      <c r="V468" s="4"/>
      <c r="W468" s="40" t="s">
        <v>217</v>
      </c>
    </row>
    <row r="469" spans="1:23" ht="15.75">
      <c r="A469" s="50" t="s">
        <v>719</v>
      </c>
      <c r="B469" s="54" t="s">
        <v>257</v>
      </c>
      <c r="C469" s="52"/>
      <c r="D469" s="231">
        <v>0</v>
      </c>
      <c r="E469" s="55">
        <f t="shared" si="137"/>
        <v>0.13842900000000002</v>
      </c>
      <c r="F469" s="40">
        <v>0</v>
      </c>
      <c r="G469" s="40">
        <v>0.134642</v>
      </c>
      <c r="H469" s="4">
        <v>0</v>
      </c>
      <c r="I469" s="4">
        <v>0.003787</v>
      </c>
      <c r="J469" s="4">
        <v>0</v>
      </c>
      <c r="K469" s="4">
        <v>0</v>
      </c>
      <c r="L469" s="4">
        <v>0</v>
      </c>
      <c r="M469" s="4">
        <v>0</v>
      </c>
      <c r="N469" s="32">
        <f t="shared" si="138"/>
        <v>0.13842900000000002</v>
      </c>
      <c r="O469" s="40"/>
      <c r="P469" s="4"/>
      <c r="Q469" s="4"/>
      <c r="R469" s="4"/>
      <c r="S469" s="211"/>
      <c r="T469" s="213"/>
      <c r="U469" s="4"/>
      <c r="V469" s="4"/>
      <c r="W469" s="40" t="s">
        <v>217</v>
      </c>
    </row>
    <row r="470" spans="1:23" ht="15.75">
      <c r="A470" s="50" t="s">
        <v>720</v>
      </c>
      <c r="B470" s="54" t="s">
        <v>259</v>
      </c>
      <c r="C470" s="52"/>
      <c r="D470" s="231">
        <v>0</v>
      </c>
      <c r="E470" s="55">
        <f t="shared" si="137"/>
        <v>0.080852</v>
      </c>
      <c r="F470" s="40">
        <v>0</v>
      </c>
      <c r="G470" s="40">
        <v>0.080852</v>
      </c>
      <c r="H470" s="4"/>
      <c r="I470" s="4"/>
      <c r="J470" s="4"/>
      <c r="K470" s="4"/>
      <c r="L470" s="4"/>
      <c r="M470" s="4"/>
      <c r="N470" s="32">
        <f t="shared" si="138"/>
        <v>0.080852</v>
      </c>
      <c r="O470" s="40"/>
      <c r="P470" s="4"/>
      <c r="Q470" s="4"/>
      <c r="R470" s="4"/>
      <c r="S470" s="211"/>
      <c r="T470" s="213"/>
      <c r="U470" s="4"/>
      <c r="V470" s="4"/>
      <c r="W470" s="40" t="s">
        <v>217</v>
      </c>
    </row>
    <row r="471" spans="1:23" ht="15.75">
      <c r="A471" s="50" t="s">
        <v>721</v>
      </c>
      <c r="B471" s="53" t="s">
        <v>261</v>
      </c>
      <c r="C471" s="52"/>
      <c r="D471" s="231">
        <v>0</v>
      </c>
      <c r="E471" s="55">
        <f t="shared" si="137"/>
        <v>0.033646</v>
      </c>
      <c r="F471" s="40">
        <v>0</v>
      </c>
      <c r="G471" s="40">
        <v>0.033646</v>
      </c>
      <c r="H471" s="4"/>
      <c r="I471" s="4"/>
      <c r="J471" s="4"/>
      <c r="K471" s="4"/>
      <c r="L471" s="4"/>
      <c r="M471" s="4"/>
      <c r="N471" s="32">
        <f t="shared" si="138"/>
        <v>0.033646</v>
      </c>
      <c r="O471" s="40"/>
      <c r="P471" s="4"/>
      <c r="Q471" s="4"/>
      <c r="R471" s="4"/>
      <c r="S471" s="211"/>
      <c r="T471" s="213"/>
      <c r="U471" s="4"/>
      <c r="V471" s="4"/>
      <c r="W471" s="40" t="s">
        <v>217</v>
      </c>
    </row>
    <row r="472" spans="1:23" ht="31.5">
      <c r="A472" s="50" t="s">
        <v>722</v>
      </c>
      <c r="B472" s="53" t="s">
        <v>263</v>
      </c>
      <c r="C472" s="52"/>
      <c r="D472" s="231">
        <v>0</v>
      </c>
      <c r="E472" s="55">
        <f t="shared" si="137"/>
        <v>0.024184</v>
      </c>
      <c r="F472" s="40">
        <v>0</v>
      </c>
      <c r="G472" s="40">
        <v>0.024184</v>
      </c>
      <c r="H472" s="4"/>
      <c r="I472" s="4"/>
      <c r="J472" s="4"/>
      <c r="K472" s="4"/>
      <c r="L472" s="4"/>
      <c r="M472" s="4"/>
      <c r="N472" s="32">
        <f t="shared" si="138"/>
        <v>0.024184</v>
      </c>
      <c r="O472" s="40"/>
      <c r="P472" s="4"/>
      <c r="Q472" s="4"/>
      <c r="R472" s="4"/>
      <c r="S472" s="211"/>
      <c r="T472" s="213"/>
      <c r="U472" s="4"/>
      <c r="V472" s="4"/>
      <c r="W472" s="40" t="s">
        <v>217</v>
      </c>
    </row>
    <row r="473" spans="1:23" ht="15.75">
      <c r="A473" s="50" t="s">
        <v>723</v>
      </c>
      <c r="B473" s="53" t="s">
        <v>695</v>
      </c>
      <c r="C473" s="52"/>
      <c r="D473" s="231">
        <v>0</v>
      </c>
      <c r="E473" s="55">
        <f t="shared" si="137"/>
        <v>0.022754</v>
      </c>
      <c r="F473" s="4"/>
      <c r="G473" s="4"/>
      <c r="H473" s="4">
        <v>0</v>
      </c>
      <c r="I473" s="4">
        <v>0.022754</v>
      </c>
      <c r="J473" s="4"/>
      <c r="K473" s="4"/>
      <c r="L473" s="4"/>
      <c r="M473" s="4"/>
      <c r="N473" s="32">
        <f t="shared" si="138"/>
        <v>0.022754</v>
      </c>
      <c r="O473" s="4"/>
      <c r="P473" s="4"/>
      <c r="Q473" s="4"/>
      <c r="R473" s="4"/>
      <c r="S473" s="211"/>
      <c r="T473" s="213"/>
      <c r="U473" s="4"/>
      <c r="V473" s="4"/>
      <c r="W473" s="40" t="s">
        <v>217</v>
      </c>
    </row>
    <row r="474" spans="1:23" ht="15.75">
      <c r="A474" s="50" t="s">
        <v>724</v>
      </c>
      <c r="B474" s="53" t="s">
        <v>696</v>
      </c>
      <c r="C474" s="52"/>
      <c r="D474" s="231">
        <v>0</v>
      </c>
      <c r="E474" s="55">
        <f t="shared" si="137"/>
        <v>0.080804</v>
      </c>
      <c r="F474" s="4"/>
      <c r="G474" s="4"/>
      <c r="H474" s="4">
        <v>0</v>
      </c>
      <c r="I474" s="4">
        <v>0.080804</v>
      </c>
      <c r="J474" s="4"/>
      <c r="K474" s="4"/>
      <c r="L474" s="4"/>
      <c r="M474" s="4"/>
      <c r="N474" s="32">
        <f t="shared" si="138"/>
        <v>0.080804</v>
      </c>
      <c r="O474" s="4"/>
      <c r="P474" s="4"/>
      <c r="Q474" s="4"/>
      <c r="R474" s="4"/>
      <c r="S474" s="211"/>
      <c r="T474" s="213"/>
      <c r="U474" s="4"/>
      <c r="V474" s="4"/>
      <c r="W474" s="40" t="s">
        <v>217</v>
      </c>
    </row>
    <row r="475" spans="1:23" ht="15.75">
      <c r="A475" s="50" t="s">
        <v>725</v>
      </c>
      <c r="B475" s="54" t="s">
        <v>697</v>
      </c>
      <c r="C475" s="52"/>
      <c r="D475" s="231">
        <v>0</v>
      </c>
      <c r="E475" s="55">
        <f aca="true" t="shared" si="139" ref="E475:E538">N475</f>
        <v>0.379038</v>
      </c>
      <c r="F475" s="4"/>
      <c r="G475" s="4"/>
      <c r="H475" s="4">
        <v>0</v>
      </c>
      <c r="I475" s="4">
        <v>0.379038</v>
      </c>
      <c r="J475" s="4"/>
      <c r="K475" s="4"/>
      <c r="L475" s="4"/>
      <c r="M475" s="4"/>
      <c r="N475" s="32">
        <f t="shared" si="138"/>
        <v>0.379038</v>
      </c>
      <c r="O475" s="4"/>
      <c r="P475" s="4"/>
      <c r="Q475" s="4"/>
      <c r="R475" s="4"/>
      <c r="S475" s="211"/>
      <c r="T475" s="213"/>
      <c r="U475" s="4"/>
      <c r="V475" s="4"/>
      <c r="W475" s="40" t="s">
        <v>217</v>
      </c>
    </row>
    <row r="476" spans="1:23" ht="15.75">
      <c r="A476" s="50" t="s">
        <v>727</v>
      </c>
      <c r="B476" s="53" t="s">
        <v>698</v>
      </c>
      <c r="C476" s="52"/>
      <c r="D476" s="231">
        <v>0</v>
      </c>
      <c r="E476" s="55">
        <f t="shared" si="139"/>
        <v>0.171392</v>
      </c>
      <c r="F476" s="4"/>
      <c r="G476" s="4"/>
      <c r="H476" s="4">
        <v>0</v>
      </c>
      <c r="I476" s="4">
        <v>0.171392</v>
      </c>
      <c r="J476" s="4"/>
      <c r="K476" s="4"/>
      <c r="L476" s="4"/>
      <c r="M476" s="4"/>
      <c r="N476" s="32">
        <f t="shared" si="138"/>
        <v>0.171392</v>
      </c>
      <c r="O476" s="4"/>
      <c r="P476" s="4"/>
      <c r="Q476" s="4"/>
      <c r="R476" s="4"/>
      <c r="S476" s="211"/>
      <c r="T476" s="213"/>
      <c r="U476" s="4"/>
      <c r="V476" s="4"/>
      <c r="W476" s="40" t="s">
        <v>217</v>
      </c>
    </row>
    <row r="477" spans="1:23" ht="15.75">
      <c r="A477" s="50" t="s">
        <v>728</v>
      </c>
      <c r="B477" s="53" t="s">
        <v>699</v>
      </c>
      <c r="C477" s="52"/>
      <c r="D477" s="231">
        <v>0</v>
      </c>
      <c r="E477" s="55">
        <f t="shared" si="139"/>
        <v>0.116967</v>
      </c>
      <c r="F477" s="4"/>
      <c r="G477" s="4"/>
      <c r="H477" s="4">
        <v>0</v>
      </c>
      <c r="I477" s="4">
        <v>0.116967</v>
      </c>
      <c r="J477" s="4"/>
      <c r="K477" s="4"/>
      <c r="L477" s="4"/>
      <c r="M477" s="4"/>
      <c r="N477" s="32">
        <f t="shared" si="138"/>
        <v>0.116967</v>
      </c>
      <c r="O477" s="4"/>
      <c r="P477" s="4"/>
      <c r="Q477" s="4"/>
      <c r="R477" s="4"/>
      <c r="S477" s="211"/>
      <c r="T477" s="213"/>
      <c r="U477" s="4"/>
      <c r="V477" s="4"/>
      <c r="W477" s="40" t="s">
        <v>217</v>
      </c>
    </row>
    <row r="478" spans="1:23" ht="15.75">
      <c r="A478" s="50" t="s">
        <v>729</v>
      </c>
      <c r="B478" s="53" t="s">
        <v>700</v>
      </c>
      <c r="C478" s="52"/>
      <c r="D478" s="231">
        <v>0</v>
      </c>
      <c r="E478" s="55">
        <f t="shared" si="139"/>
        <v>0.05749</v>
      </c>
      <c r="F478" s="4"/>
      <c r="G478" s="4"/>
      <c r="H478" s="4">
        <v>0</v>
      </c>
      <c r="I478" s="4">
        <v>0.05749</v>
      </c>
      <c r="J478" s="4"/>
      <c r="K478" s="4"/>
      <c r="L478" s="4"/>
      <c r="M478" s="4"/>
      <c r="N478" s="32">
        <f t="shared" si="138"/>
        <v>0.05749</v>
      </c>
      <c r="O478" s="4"/>
      <c r="P478" s="4"/>
      <c r="Q478" s="4"/>
      <c r="R478" s="4"/>
      <c r="S478" s="211"/>
      <c r="T478" s="213"/>
      <c r="U478" s="4"/>
      <c r="V478" s="4"/>
      <c r="W478" s="40" t="s">
        <v>217</v>
      </c>
    </row>
    <row r="479" spans="1:23" ht="31.5">
      <c r="A479" s="50" t="s">
        <v>730</v>
      </c>
      <c r="B479" s="53" t="s">
        <v>701</v>
      </c>
      <c r="C479" s="52"/>
      <c r="D479" s="231">
        <v>0</v>
      </c>
      <c r="E479" s="55">
        <f t="shared" si="139"/>
        <v>0.032602</v>
      </c>
      <c r="F479" s="4"/>
      <c r="G479" s="4"/>
      <c r="H479" s="4">
        <v>0</v>
      </c>
      <c r="I479" s="4">
        <v>0.032602</v>
      </c>
      <c r="J479" s="4"/>
      <c r="K479" s="4"/>
      <c r="L479" s="4"/>
      <c r="M479" s="4"/>
      <c r="N479" s="32">
        <f t="shared" si="138"/>
        <v>0.032602</v>
      </c>
      <c r="O479" s="4"/>
      <c r="P479" s="4"/>
      <c r="Q479" s="4"/>
      <c r="R479" s="4"/>
      <c r="S479" s="211"/>
      <c r="T479" s="213"/>
      <c r="U479" s="4"/>
      <c r="V479" s="4"/>
      <c r="W479" s="40" t="s">
        <v>217</v>
      </c>
    </row>
    <row r="480" spans="1:23" ht="31.5">
      <c r="A480" s="50" t="s">
        <v>731</v>
      </c>
      <c r="B480" s="53" t="s">
        <v>702</v>
      </c>
      <c r="C480" s="52"/>
      <c r="D480" s="231">
        <v>0</v>
      </c>
      <c r="E480" s="55">
        <f t="shared" si="139"/>
        <v>0.018855</v>
      </c>
      <c r="F480" s="4"/>
      <c r="G480" s="4"/>
      <c r="H480" s="4">
        <v>0</v>
      </c>
      <c r="I480" s="4">
        <v>0.018855</v>
      </c>
      <c r="J480" s="4"/>
      <c r="K480" s="4"/>
      <c r="L480" s="4"/>
      <c r="M480" s="4"/>
      <c r="N480" s="32">
        <f t="shared" si="138"/>
        <v>0.018855</v>
      </c>
      <c r="O480" s="4"/>
      <c r="P480" s="4"/>
      <c r="Q480" s="4"/>
      <c r="R480" s="4"/>
      <c r="S480" s="211"/>
      <c r="T480" s="213"/>
      <c r="U480" s="4"/>
      <c r="V480" s="4"/>
      <c r="W480" s="40" t="s">
        <v>217</v>
      </c>
    </row>
    <row r="481" spans="1:23" ht="31.5">
      <c r="A481" s="50" t="s">
        <v>732</v>
      </c>
      <c r="B481" s="53" t="s">
        <v>703</v>
      </c>
      <c r="C481" s="52"/>
      <c r="D481" s="231">
        <v>0</v>
      </c>
      <c r="E481" s="55">
        <f t="shared" si="139"/>
        <v>0.017119</v>
      </c>
      <c r="F481" s="4"/>
      <c r="G481" s="4"/>
      <c r="H481" s="4">
        <v>0</v>
      </c>
      <c r="I481" s="4">
        <v>0.017119</v>
      </c>
      <c r="J481" s="4"/>
      <c r="K481" s="4"/>
      <c r="L481" s="4"/>
      <c r="M481" s="4"/>
      <c r="N481" s="32">
        <f t="shared" si="138"/>
        <v>0.017119</v>
      </c>
      <c r="O481" s="4"/>
      <c r="P481" s="4"/>
      <c r="Q481" s="4"/>
      <c r="R481" s="4"/>
      <c r="S481" s="211"/>
      <c r="T481" s="213"/>
      <c r="U481" s="4"/>
      <c r="V481" s="4"/>
      <c r="W481" s="40" t="s">
        <v>217</v>
      </c>
    </row>
    <row r="482" spans="1:23" ht="15.75">
      <c r="A482" s="50" t="s">
        <v>733</v>
      </c>
      <c r="B482" s="53" t="s">
        <v>704</v>
      </c>
      <c r="C482" s="52"/>
      <c r="D482" s="231">
        <v>0</v>
      </c>
      <c r="E482" s="55">
        <f t="shared" si="139"/>
        <v>0.07317</v>
      </c>
      <c r="F482" s="4"/>
      <c r="G482" s="4"/>
      <c r="H482" s="4">
        <v>0</v>
      </c>
      <c r="I482" s="4">
        <v>0.07317</v>
      </c>
      <c r="J482" s="4"/>
      <c r="K482" s="4"/>
      <c r="L482" s="4"/>
      <c r="M482" s="4"/>
      <c r="N482" s="32">
        <f t="shared" si="138"/>
        <v>0.07317</v>
      </c>
      <c r="O482" s="4"/>
      <c r="P482" s="4"/>
      <c r="Q482" s="4"/>
      <c r="R482" s="4"/>
      <c r="S482" s="211"/>
      <c r="T482" s="213"/>
      <c r="U482" s="4"/>
      <c r="V482" s="4"/>
      <c r="W482" s="40" t="s">
        <v>217</v>
      </c>
    </row>
    <row r="483" spans="1:23" ht="15.75">
      <c r="A483" s="50" t="s">
        <v>734</v>
      </c>
      <c r="B483" s="53" t="s">
        <v>705</v>
      </c>
      <c r="C483" s="52"/>
      <c r="D483" s="231">
        <v>0</v>
      </c>
      <c r="E483" s="55">
        <f t="shared" si="139"/>
        <v>0.227139</v>
      </c>
      <c r="F483" s="4"/>
      <c r="G483" s="4"/>
      <c r="H483" s="4">
        <v>0</v>
      </c>
      <c r="I483" s="4">
        <v>0.227139</v>
      </c>
      <c r="J483" s="4"/>
      <c r="K483" s="4"/>
      <c r="L483" s="4"/>
      <c r="M483" s="4"/>
      <c r="N483" s="32">
        <f t="shared" si="138"/>
        <v>0.227139</v>
      </c>
      <c r="O483" s="4"/>
      <c r="P483" s="4"/>
      <c r="Q483" s="4"/>
      <c r="R483" s="4"/>
      <c r="S483" s="211"/>
      <c r="T483" s="213"/>
      <c r="U483" s="4"/>
      <c r="V483" s="4"/>
      <c r="W483" s="40" t="s">
        <v>217</v>
      </c>
    </row>
    <row r="484" spans="1:23" ht="15.75">
      <c r="A484" s="50" t="s">
        <v>735</v>
      </c>
      <c r="B484" s="53" t="s">
        <v>706</v>
      </c>
      <c r="C484" s="52"/>
      <c r="D484" s="231">
        <v>0</v>
      </c>
      <c r="E484" s="55">
        <f t="shared" si="139"/>
        <v>0.245763</v>
      </c>
      <c r="F484" s="4"/>
      <c r="G484" s="4"/>
      <c r="H484" s="4">
        <v>0</v>
      </c>
      <c r="I484" s="4">
        <v>0.245763</v>
      </c>
      <c r="J484" s="4"/>
      <c r="K484" s="4"/>
      <c r="L484" s="4"/>
      <c r="M484" s="4"/>
      <c r="N484" s="32">
        <f t="shared" si="138"/>
        <v>0.245763</v>
      </c>
      <c r="O484" s="4"/>
      <c r="P484" s="4"/>
      <c r="Q484" s="4"/>
      <c r="R484" s="4"/>
      <c r="S484" s="211"/>
      <c r="T484" s="213"/>
      <c r="U484" s="4"/>
      <c r="V484" s="4"/>
      <c r="W484" s="40" t="s">
        <v>217</v>
      </c>
    </row>
    <row r="485" spans="1:23" ht="15.75">
      <c r="A485" s="50" t="s">
        <v>736</v>
      </c>
      <c r="B485" s="53" t="s">
        <v>707</v>
      </c>
      <c r="C485" s="52"/>
      <c r="D485" s="231">
        <v>0</v>
      </c>
      <c r="E485" s="55">
        <f t="shared" si="139"/>
        <v>0.086476</v>
      </c>
      <c r="F485" s="4"/>
      <c r="G485" s="4"/>
      <c r="H485" s="4">
        <v>0</v>
      </c>
      <c r="I485" s="4">
        <v>0.086476</v>
      </c>
      <c r="J485" s="4"/>
      <c r="K485" s="4"/>
      <c r="L485" s="4"/>
      <c r="M485" s="4"/>
      <c r="N485" s="32">
        <f t="shared" si="138"/>
        <v>0.086476</v>
      </c>
      <c r="O485" s="4"/>
      <c r="P485" s="4"/>
      <c r="Q485" s="4"/>
      <c r="R485" s="4"/>
      <c r="S485" s="211"/>
      <c r="T485" s="213"/>
      <c r="U485" s="4"/>
      <c r="V485" s="4"/>
      <c r="W485" s="40" t="s">
        <v>217</v>
      </c>
    </row>
    <row r="486" spans="1:23" ht="15.75">
      <c r="A486" s="50" t="s">
        <v>737</v>
      </c>
      <c r="B486" s="53" t="s">
        <v>708</v>
      </c>
      <c r="C486" s="52"/>
      <c r="D486" s="231">
        <v>0</v>
      </c>
      <c r="E486" s="55">
        <f t="shared" si="139"/>
        <v>0.0495</v>
      </c>
      <c r="F486" s="4"/>
      <c r="G486" s="4"/>
      <c r="H486" s="4">
        <v>0</v>
      </c>
      <c r="I486" s="4">
        <v>0.0495</v>
      </c>
      <c r="J486" s="4"/>
      <c r="K486" s="4"/>
      <c r="L486" s="4"/>
      <c r="M486" s="4"/>
      <c r="N486" s="32">
        <f t="shared" si="138"/>
        <v>0.0495</v>
      </c>
      <c r="O486" s="4"/>
      <c r="P486" s="4"/>
      <c r="Q486" s="4"/>
      <c r="R486" s="4"/>
      <c r="S486" s="211"/>
      <c r="T486" s="213"/>
      <c r="U486" s="4"/>
      <c r="V486" s="4"/>
      <c r="W486" s="40" t="s">
        <v>217</v>
      </c>
    </row>
    <row r="487" spans="1:23" ht="15.75">
      <c r="A487" s="50" t="s">
        <v>31</v>
      </c>
      <c r="B487" s="53" t="s">
        <v>709</v>
      </c>
      <c r="C487" s="52"/>
      <c r="D487" s="231">
        <v>0</v>
      </c>
      <c r="E487" s="55">
        <f t="shared" si="139"/>
        <v>0.0519</v>
      </c>
      <c r="F487" s="4"/>
      <c r="G487" s="4"/>
      <c r="H487" s="4">
        <v>0</v>
      </c>
      <c r="I487" s="4">
        <v>0.0519</v>
      </c>
      <c r="J487" s="4"/>
      <c r="K487" s="4"/>
      <c r="L487" s="4"/>
      <c r="M487" s="4"/>
      <c r="N487" s="32">
        <f t="shared" si="138"/>
        <v>0.0519</v>
      </c>
      <c r="O487" s="4"/>
      <c r="P487" s="4"/>
      <c r="Q487" s="4"/>
      <c r="R487" s="4"/>
      <c r="S487" s="211"/>
      <c r="T487" s="213"/>
      <c r="U487" s="4"/>
      <c r="V487" s="4"/>
      <c r="W487" s="40" t="s">
        <v>217</v>
      </c>
    </row>
    <row r="488" spans="1:23" ht="15.75">
      <c r="A488" s="50" t="s">
        <v>32</v>
      </c>
      <c r="B488" s="53" t="s">
        <v>710</v>
      </c>
      <c r="C488" s="52"/>
      <c r="D488" s="231">
        <v>0</v>
      </c>
      <c r="E488" s="55">
        <f t="shared" si="139"/>
        <v>0.231456</v>
      </c>
      <c r="F488" s="4"/>
      <c r="G488" s="4"/>
      <c r="H488" s="4">
        <v>0</v>
      </c>
      <c r="I488" s="4">
        <v>0.055185</v>
      </c>
      <c r="J488" s="4">
        <v>0</v>
      </c>
      <c r="K488" s="4">
        <v>0.176271</v>
      </c>
      <c r="L488" s="4">
        <v>0</v>
      </c>
      <c r="M488" s="4">
        <v>0</v>
      </c>
      <c r="N488" s="32">
        <f t="shared" si="138"/>
        <v>0.231456</v>
      </c>
      <c r="O488" s="4"/>
      <c r="P488" s="4"/>
      <c r="Q488" s="4"/>
      <c r="R488" s="4"/>
      <c r="S488" s="211"/>
      <c r="T488" s="213"/>
      <c r="U488" s="4"/>
      <c r="V488" s="4"/>
      <c r="W488" s="40" t="s">
        <v>217</v>
      </c>
    </row>
    <row r="489" spans="1:23" ht="15.75">
      <c r="A489" s="50" t="s">
        <v>33</v>
      </c>
      <c r="B489" s="53" t="s">
        <v>711</v>
      </c>
      <c r="C489" s="52"/>
      <c r="D489" s="231">
        <v>0</v>
      </c>
      <c r="E489" s="55">
        <f t="shared" si="139"/>
        <v>0.142111</v>
      </c>
      <c r="F489" s="4"/>
      <c r="G489" s="4"/>
      <c r="H489" s="4">
        <v>0</v>
      </c>
      <c r="I489" s="4">
        <v>0.142111</v>
      </c>
      <c r="J489" s="4"/>
      <c r="K489" s="4"/>
      <c r="L489" s="4"/>
      <c r="M489" s="4"/>
      <c r="N489" s="32">
        <f t="shared" si="138"/>
        <v>0.142111</v>
      </c>
      <c r="O489" s="4"/>
      <c r="P489" s="4"/>
      <c r="Q489" s="4"/>
      <c r="R489" s="4"/>
      <c r="S489" s="211"/>
      <c r="T489" s="213"/>
      <c r="U489" s="4"/>
      <c r="V489" s="4"/>
      <c r="W489" s="40" t="s">
        <v>217</v>
      </c>
    </row>
    <row r="490" spans="1:23" ht="15.75">
      <c r="A490" s="50" t="s">
        <v>34</v>
      </c>
      <c r="B490" s="53" t="s">
        <v>85</v>
      </c>
      <c r="C490" s="52"/>
      <c r="D490" s="231">
        <v>0</v>
      </c>
      <c r="E490" s="55">
        <f t="shared" si="139"/>
        <v>0.125058</v>
      </c>
      <c r="F490" s="4"/>
      <c r="G490" s="4"/>
      <c r="H490" s="4"/>
      <c r="I490" s="4"/>
      <c r="J490" s="40">
        <v>0</v>
      </c>
      <c r="K490" s="40">
        <v>0.125058</v>
      </c>
      <c r="L490" s="4"/>
      <c r="M490" s="4"/>
      <c r="N490" s="32">
        <f t="shared" si="138"/>
        <v>0.125058</v>
      </c>
      <c r="O490" s="4"/>
      <c r="P490" s="4"/>
      <c r="Q490" s="4"/>
      <c r="R490" s="4"/>
      <c r="S490" s="211"/>
      <c r="T490" s="213"/>
      <c r="U490" s="4"/>
      <c r="V490" s="4"/>
      <c r="W490" s="40" t="s">
        <v>217</v>
      </c>
    </row>
    <row r="491" spans="1:23" ht="15.75">
      <c r="A491" s="50" t="s">
        <v>35</v>
      </c>
      <c r="B491" s="53" t="s">
        <v>86</v>
      </c>
      <c r="C491" s="52"/>
      <c r="D491" s="231">
        <v>0</v>
      </c>
      <c r="E491" s="55">
        <f t="shared" si="139"/>
        <v>0.072778</v>
      </c>
      <c r="F491" s="4"/>
      <c r="G491" s="4"/>
      <c r="H491" s="4"/>
      <c r="I491" s="4"/>
      <c r="J491" s="40">
        <v>0</v>
      </c>
      <c r="K491" s="40">
        <v>0.072778</v>
      </c>
      <c r="L491" s="4"/>
      <c r="M491" s="4"/>
      <c r="N491" s="32">
        <f t="shared" si="138"/>
        <v>0.072778</v>
      </c>
      <c r="O491" s="4"/>
      <c r="P491" s="4"/>
      <c r="Q491" s="4"/>
      <c r="R491" s="4"/>
      <c r="S491" s="211"/>
      <c r="T491" s="213"/>
      <c r="U491" s="4"/>
      <c r="V491" s="4"/>
      <c r="W491" s="40" t="s">
        <v>217</v>
      </c>
    </row>
    <row r="492" spans="1:23" ht="15.75">
      <c r="A492" s="50" t="s">
        <v>36</v>
      </c>
      <c r="B492" s="53" t="s">
        <v>87</v>
      </c>
      <c r="C492" s="52"/>
      <c r="D492" s="231">
        <v>0</v>
      </c>
      <c r="E492" s="55">
        <f t="shared" si="139"/>
        <v>0.145342</v>
      </c>
      <c r="F492" s="4"/>
      <c r="G492" s="4"/>
      <c r="H492" s="4"/>
      <c r="I492" s="4"/>
      <c r="J492" s="40">
        <v>0</v>
      </c>
      <c r="K492" s="40">
        <v>0.145342</v>
      </c>
      <c r="L492" s="4"/>
      <c r="M492" s="4"/>
      <c r="N492" s="32">
        <f t="shared" si="138"/>
        <v>0.145342</v>
      </c>
      <c r="O492" s="4"/>
      <c r="P492" s="4"/>
      <c r="Q492" s="4"/>
      <c r="R492" s="4"/>
      <c r="S492" s="211"/>
      <c r="T492" s="213"/>
      <c r="U492" s="4"/>
      <c r="V492" s="4"/>
      <c r="W492" s="40" t="s">
        <v>217</v>
      </c>
    </row>
    <row r="493" spans="1:23" ht="15.75">
      <c r="A493" s="50" t="s">
        <v>37</v>
      </c>
      <c r="B493" s="53" t="s">
        <v>88</v>
      </c>
      <c r="C493" s="52"/>
      <c r="D493" s="231">
        <v>0</v>
      </c>
      <c r="E493" s="55">
        <f t="shared" si="139"/>
        <v>0.311391</v>
      </c>
      <c r="F493" s="4"/>
      <c r="G493" s="4"/>
      <c r="H493" s="4"/>
      <c r="I493" s="4"/>
      <c r="J493" s="40">
        <v>0</v>
      </c>
      <c r="K493" s="40">
        <v>0.311391</v>
      </c>
      <c r="L493" s="4"/>
      <c r="M493" s="4"/>
      <c r="N493" s="32">
        <f t="shared" si="138"/>
        <v>0.311391</v>
      </c>
      <c r="O493" s="4"/>
      <c r="P493" s="4"/>
      <c r="Q493" s="4"/>
      <c r="R493" s="4"/>
      <c r="S493" s="211"/>
      <c r="T493" s="213"/>
      <c r="U493" s="4"/>
      <c r="V493" s="4"/>
      <c r="W493" s="40" t="s">
        <v>217</v>
      </c>
    </row>
    <row r="494" spans="1:23" ht="31.5">
      <c r="A494" s="50" t="s">
        <v>38</v>
      </c>
      <c r="B494" s="53" t="s">
        <v>89</v>
      </c>
      <c r="C494" s="52"/>
      <c r="D494" s="231">
        <v>0</v>
      </c>
      <c r="E494" s="55">
        <f t="shared" si="139"/>
        <v>0.381442</v>
      </c>
      <c r="F494" s="4"/>
      <c r="G494" s="4"/>
      <c r="H494" s="4"/>
      <c r="I494" s="4"/>
      <c r="J494" s="40">
        <v>0</v>
      </c>
      <c r="K494" s="40">
        <v>0.381442</v>
      </c>
      <c r="L494" s="4"/>
      <c r="M494" s="4"/>
      <c r="N494" s="32">
        <f t="shared" si="138"/>
        <v>0.381442</v>
      </c>
      <c r="O494" s="4"/>
      <c r="P494" s="4"/>
      <c r="Q494" s="4"/>
      <c r="R494" s="4"/>
      <c r="S494" s="211"/>
      <c r="T494" s="213"/>
      <c r="U494" s="4"/>
      <c r="V494" s="4"/>
      <c r="W494" s="40" t="s">
        <v>217</v>
      </c>
    </row>
    <row r="495" spans="1:23" ht="15.75">
      <c r="A495" s="50" t="s">
        <v>39</v>
      </c>
      <c r="B495" s="53" t="s">
        <v>90</v>
      </c>
      <c r="C495" s="52"/>
      <c r="D495" s="231">
        <v>0</v>
      </c>
      <c r="E495" s="55">
        <f t="shared" si="139"/>
        <v>0.195878</v>
      </c>
      <c r="F495" s="4"/>
      <c r="G495" s="4"/>
      <c r="H495" s="4"/>
      <c r="I495" s="4"/>
      <c r="J495" s="40">
        <v>0</v>
      </c>
      <c r="K495" s="40">
        <v>0.195878</v>
      </c>
      <c r="L495" s="4"/>
      <c r="M495" s="4"/>
      <c r="N495" s="32">
        <f t="shared" si="138"/>
        <v>0.195878</v>
      </c>
      <c r="O495" s="4"/>
      <c r="P495" s="4"/>
      <c r="Q495" s="4"/>
      <c r="R495" s="4"/>
      <c r="S495" s="211"/>
      <c r="T495" s="213"/>
      <c r="U495" s="4"/>
      <c r="V495" s="4"/>
      <c r="W495" s="40" t="s">
        <v>217</v>
      </c>
    </row>
    <row r="496" spans="1:23" ht="15.75">
      <c r="A496" s="50" t="s">
        <v>40</v>
      </c>
      <c r="B496" s="53" t="s">
        <v>91</v>
      </c>
      <c r="C496" s="52"/>
      <c r="D496" s="231">
        <v>0</v>
      </c>
      <c r="E496" s="55">
        <f t="shared" si="139"/>
        <v>0.357277</v>
      </c>
      <c r="F496" s="4"/>
      <c r="G496" s="4"/>
      <c r="H496" s="4"/>
      <c r="I496" s="4"/>
      <c r="J496" s="40">
        <v>0</v>
      </c>
      <c r="K496" s="40">
        <v>0.357277</v>
      </c>
      <c r="L496" s="4"/>
      <c r="M496" s="4"/>
      <c r="N496" s="32">
        <f t="shared" si="138"/>
        <v>0.357277</v>
      </c>
      <c r="O496" s="4"/>
      <c r="P496" s="4"/>
      <c r="Q496" s="4"/>
      <c r="R496" s="4"/>
      <c r="S496" s="211"/>
      <c r="T496" s="213"/>
      <c r="U496" s="4"/>
      <c r="V496" s="4"/>
      <c r="W496" s="40" t="s">
        <v>217</v>
      </c>
    </row>
    <row r="497" spans="1:23" ht="31.5">
      <c r="A497" s="50" t="s">
        <v>41</v>
      </c>
      <c r="B497" s="53" t="s">
        <v>92</v>
      </c>
      <c r="C497" s="52"/>
      <c r="D497" s="231">
        <v>0</v>
      </c>
      <c r="E497" s="55">
        <f t="shared" si="139"/>
        <v>0.358272</v>
      </c>
      <c r="F497" s="4"/>
      <c r="G497" s="4"/>
      <c r="H497" s="4"/>
      <c r="I497" s="4"/>
      <c r="J497" s="40">
        <v>0</v>
      </c>
      <c r="K497" s="40">
        <v>0.358272</v>
      </c>
      <c r="L497" s="4"/>
      <c r="M497" s="4"/>
      <c r="N497" s="32">
        <f t="shared" si="138"/>
        <v>0.358272</v>
      </c>
      <c r="O497" s="4"/>
      <c r="P497" s="4"/>
      <c r="Q497" s="4"/>
      <c r="R497" s="4"/>
      <c r="S497" s="211"/>
      <c r="T497" s="213"/>
      <c r="U497" s="4"/>
      <c r="V497" s="4"/>
      <c r="W497" s="40" t="s">
        <v>217</v>
      </c>
    </row>
    <row r="498" spans="1:23" ht="15.75">
      <c r="A498" s="50" t="s">
        <v>42</v>
      </c>
      <c r="B498" s="53" t="s">
        <v>93</v>
      </c>
      <c r="C498" s="52"/>
      <c r="D498" s="231">
        <v>0</v>
      </c>
      <c r="E498" s="55">
        <f t="shared" si="139"/>
        <v>0.15113</v>
      </c>
      <c r="F498" s="4"/>
      <c r="G498" s="4"/>
      <c r="H498" s="4"/>
      <c r="I498" s="4"/>
      <c r="J498" s="40">
        <v>0</v>
      </c>
      <c r="K498" s="40">
        <v>0.15113</v>
      </c>
      <c r="L498" s="4"/>
      <c r="M498" s="4"/>
      <c r="N498" s="32">
        <f t="shared" si="138"/>
        <v>0.15113</v>
      </c>
      <c r="O498" s="4"/>
      <c r="P498" s="4"/>
      <c r="Q498" s="4"/>
      <c r="R498" s="4"/>
      <c r="S498" s="211"/>
      <c r="T498" s="213"/>
      <c r="U498" s="4"/>
      <c r="V498" s="4"/>
      <c r="W498" s="40" t="s">
        <v>217</v>
      </c>
    </row>
    <row r="499" spans="1:23" ht="15.75">
      <c r="A499" s="50" t="s">
        <v>43</v>
      </c>
      <c r="B499" s="53" t="s">
        <v>94</v>
      </c>
      <c r="C499" s="52"/>
      <c r="D499" s="231">
        <v>0</v>
      </c>
      <c r="E499" s="55">
        <f t="shared" si="139"/>
        <v>0.033838</v>
      </c>
      <c r="F499" s="4"/>
      <c r="G499" s="4"/>
      <c r="H499" s="4"/>
      <c r="I499" s="4"/>
      <c r="J499" s="40">
        <v>0</v>
      </c>
      <c r="K499" s="40">
        <v>0.033838</v>
      </c>
      <c r="L499" s="4"/>
      <c r="M499" s="4"/>
      <c r="N499" s="32">
        <f t="shared" si="138"/>
        <v>0.033838</v>
      </c>
      <c r="O499" s="4"/>
      <c r="P499" s="4"/>
      <c r="Q499" s="4"/>
      <c r="R499" s="4"/>
      <c r="S499" s="211"/>
      <c r="T499" s="213"/>
      <c r="U499" s="4"/>
      <c r="V499" s="4"/>
      <c r="W499" s="40" t="s">
        <v>217</v>
      </c>
    </row>
    <row r="500" spans="1:23" ht="15.75">
      <c r="A500" s="50" t="s">
        <v>44</v>
      </c>
      <c r="B500" s="53" t="s">
        <v>95</v>
      </c>
      <c r="C500" s="52"/>
      <c r="D500" s="231">
        <v>0</v>
      </c>
      <c r="E500" s="55">
        <f t="shared" si="139"/>
        <v>0.088729</v>
      </c>
      <c r="F500" s="4"/>
      <c r="G500" s="4"/>
      <c r="H500" s="4"/>
      <c r="I500" s="4"/>
      <c r="J500" s="40">
        <v>0</v>
      </c>
      <c r="K500" s="40">
        <v>0.088729</v>
      </c>
      <c r="L500" s="4"/>
      <c r="M500" s="4"/>
      <c r="N500" s="32">
        <f t="shared" si="138"/>
        <v>0.088729</v>
      </c>
      <c r="O500" s="4"/>
      <c r="P500" s="4"/>
      <c r="Q500" s="4"/>
      <c r="R500" s="4"/>
      <c r="S500" s="211"/>
      <c r="T500" s="213"/>
      <c r="U500" s="4"/>
      <c r="V500" s="4"/>
      <c r="W500" s="40" t="s">
        <v>217</v>
      </c>
    </row>
    <row r="501" spans="1:23" ht="31.5">
      <c r="A501" s="50" t="s">
        <v>45</v>
      </c>
      <c r="B501" s="53" t="s">
        <v>97</v>
      </c>
      <c r="C501" s="52"/>
      <c r="D501" s="231">
        <v>0</v>
      </c>
      <c r="E501" s="55">
        <f t="shared" si="139"/>
        <v>0.600868</v>
      </c>
      <c r="F501" s="4"/>
      <c r="G501" s="4"/>
      <c r="H501" s="4"/>
      <c r="I501" s="4"/>
      <c r="J501" s="4">
        <v>0</v>
      </c>
      <c r="K501" s="4">
        <v>0.600868</v>
      </c>
      <c r="L501" s="4"/>
      <c r="M501" s="4"/>
      <c r="N501" s="32">
        <f t="shared" si="138"/>
        <v>0.600868</v>
      </c>
      <c r="O501" s="4"/>
      <c r="P501" s="4"/>
      <c r="Q501" s="4"/>
      <c r="R501" s="4"/>
      <c r="S501" s="211"/>
      <c r="T501" s="213"/>
      <c r="U501" s="4"/>
      <c r="V501" s="4"/>
      <c r="W501" s="40" t="s">
        <v>224</v>
      </c>
    </row>
    <row r="502" spans="1:23" ht="15.75">
      <c r="A502" s="50" t="s">
        <v>46</v>
      </c>
      <c r="B502" s="53" t="s">
        <v>99</v>
      </c>
      <c r="C502" s="52"/>
      <c r="D502" s="231">
        <v>0</v>
      </c>
      <c r="E502" s="55">
        <f t="shared" si="139"/>
        <v>0.018242</v>
      </c>
      <c r="F502" s="4"/>
      <c r="G502" s="4"/>
      <c r="H502" s="4"/>
      <c r="I502" s="4"/>
      <c r="J502" s="40">
        <v>0</v>
      </c>
      <c r="K502" s="40">
        <v>0.018242</v>
      </c>
      <c r="L502" s="4"/>
      <c r="M502" s="4"/>
      <c r="N502" s="32">
        <f t="shared" si="138"/>
        <v>0.018242</v>
      </c>
      <c r="O502" s="4"/>
      <c r="P502" s="4"/>
      <c r="Q502" s="4"/>
      <c r="R502" s="4"/>
      <c r="S502" s="211"/>
      <c r="T502" s="213"/>
      <c r="U502" s="4"/>
      <c r="V502" s="4"/>
      <c r="W502" s="40" t="s">
        <v>217</v>
      </c>
    </row>
    <row r="503" spans="1:23" ht="15.75">
      <c r="A503" s="50" t="s">
        <v>47</v>
      </c>
      <c r="B503" s="53" t="s">
        <v>100</v>
      </c>
      <c r="C503" s="52"/>
      <c r="D503" s="231">
        <v>0</v>
      </c>
      <c r="E503" s="55">
        <f t="shared" si="139"/>
        <v>0.176962</v>
      </c>
      <c r="F503" s="4"/>
      <c r="G503" s="4"/>
      <c r="H503" s="4"/>
      <c r="I503" s="4"/>
      <c r="J503" s="40">
        <v>0</v>
      </c>
      <c r="K503" s="40">
        <v>0.176962</v>
      </c>
      <c r="L503" s="4"/>
      <c r="M503" s="4"/>
      <c r="N503" s="32">
        <f t="shared" si="138"/>
        <v>0.176962</v>
      </c>
      <c r="O503" s="4"/>
      <c r="P503" s="4"/>
      <c r="Q503" s="4"/>
      <c r="R503" s="4"/>
      <c r="S503" s="211"/>
      <c r="T503" s="213"/>
      <c r="U503" s="4"/>
      <c r="V503" s="4"/>
      <c r="W503" s="40" t="s">
        <v>217</v>
      </c>
    </row>
    <row r="504" spans="1:23" ht="15.75">
      <c r="A504" s="50" t="s">
        <v>48</v>
      </c>
      <c r="B504" s="53" t="s">
        <v>101</v>
      </c>
      <c r="C504" s="52"/>
      <c r="D504" s="231">
        <v>0</v>
      </c>
      <c r="E504" s="55">
        <f t="shared" si="139"/>
        <v>0.035322</v>
      </c>
      <c r="F504" s="4"/>
      <c r="G504" s="4"/>
      <c r="H504" s="4"/>
      <c r="I504" s="4"/>
      <c r="J504" s="40">
        <v>0</v>
      </c>
      <c r="K504" s="40">
        <v>0.035322</v>
      </c>
      <c r="L504" s="4"/>
      <c r="M504" s="4"/>
      <c r="N504" s="32">
        <f t="shared" si="138"/>
        <v>0.035322</v>
      </c>
      <c r="O504" s="4"/>
      <c r="P504" s="4"/>
      <c r="Q504" s="4"/>
      <c r="R504" s="4"/>
      <c r="S504" s="211"/>
      <c r="T504" s="213"/>
      <c r="U504" s="4"/>
      <c r="V504" s="4"/>
      <c r="W504" s="40" t="s">
        <v>217</v>
      </c>
    </row>
    <row r="505" spans="1:23" ht="15.75">
      <c r="A505" s="50" t="s">
        <v>49</v>
      </c>
      <c r="B505" s="53" t="s">
        <v>102</v>
      </c>
      <c r="C505" s="52"/>
      <c r="D505" s="231">
        <v>0</v>
      </c>
      <c r="E505" s="55">
        <f t="shared" si="139"/>
        <v>0.3094</v>
      </c>
      <c r="F505" s="4"/>
      <c r="G505" s="4"/>
      <c r="H505" s="4"/>
      <c r="I505" s="4"/>
      <c r="J505" s="40">
        <v>0</v>
      </c>
      <c r="K505" s="40">
        <v>0.3094</v>
      </c>
      <c r="L505" s="4"/>
      <c r="M505" s="4"/>
      <c r="N505" s="32">
        <f t="shared" si="138"/>
        <v>0.3094</v>
      </c>
      <c r="O505" s="4"/>
      <c r="P505" s="4"/>
      <c r="Q505" s="4"/>
      <c r="R505" s="4"/>
      <c r="S505" s="211"/>
      <c r="T505" s="213"/>
      <c r="U505" s="4"/>
      <c r="V505" s="4"/>
      <c r="W505" s="40" t="s">
        <v>217</v>
      </c>
    </row>
    <row r="506" spans="1:23" ht="31.5">
      <c r="A506" s="50" t="s">
        <v>50</v>
      </c>
      <c r="B506" s="53" t="s">
        <v>103</v>
      </c>
      <c r="C506" s="52"/>
      <c r="D506" s="231">
        <v>0</v>
      </c>
      <c r="E506" s="55">
        <f t="shared" si="139"/>
        <v>0.03312</v>
      </c>
      <c r="F506" s="4"/>
      <c r="G506" s="4"/>
      <c r="H506" s="4"/>
      <c r="I506" s="4"/>
      <c r="J506" s="40">
        <v>0</v>
      </c>
      <c r="K506" s="40">
        <v>0.03312</v>
      </c>
      <c r="L506" s="4"/>
      <c r="M506" s="4"/>
      <c r="N506" s="32">
        <f t="shared" si="138"/>
        <v>0.03312</v>
      </c>
      <c r="O506" s="4"/>
      <c r="P506" s="4"/>
      <c r="Q506" s="4"/>
      <c r="R506" s="4"/>
      <c r="S506" s="211"/>
      <c r="T506" s="213"/>
      <c r="U506" s="4"/>
      <c r="V506" s="4"/>
      <c r="W506" s="40" t="s">
        <v>217</v>
      </c>
    </row>
    <row r="507" spans="1:23" ht="15.75">
      <c r="A507" s="50" t="s">
        <v>51</v>
      </c>
      <c r="B507" s="53" t="s">
        <v>104</v>
      </c>
      <c r="C507" s="52"/>
      <c r="D507" s="231">
        <v>0</v>
      </c>
      <c r="E507" s="55">
        <f t="shared" si="139"/>
        <v>0.018177</v>
      </c>
      <c r="F507" s="4"/>
      <c r="G507" s="4"/>
      <c r="H507" s="4"/>
      <c r="I507" s="4"/>
      <c r="J507" s="40">
        <v>0</v>
      </c>
      <c r="K507" s="40">
        <v>0.018177</v>
      </c>
      <c r="L507" s="4"/>
      <c r="M507" s="4"/>
      <c r="N507" s="32">
        <f t="shared" si="138"/>
        <v>0.018177</v>
      </c>
      <c r="O507" s="4"/>
      <c r="P507" s="4"/>
      <c r="Q507" s="4"/>
      <c r="R507" s="4"/>
      <c r="S507" s="211"/>
      <c r="T507" s="213"/>
      <c r="U507" s="4"/>
      <c r="V507" s="4"/>
      <c r="W507" s="40" t="s">
        <v>217</v>
      </c>
    </row>
    <row r="508" spans="1:23" ht="15.75">
      <c r="A508" s="50" t="s">
        <v>52</v>
      </c>
      <c r="B508" s="53" t="s">
        <v>105</v>
      </c>
      <c r="C508" s="52"/>
      <c r="D508" s="231">
        <v>0</v>
      </c>
      <c r="E508" s="55">
        <f t="shared" si="139"/>
        <v>0.17786</v>
      </c>
      <c r="F508" s="4"/>
      <c r="G508" s="4"/>
      <c r="H508" s="4"/>
      <c r="I508" s="4"/>
      <c r="J508" s="40">
        <v>0</v>
      </c>
      <c r="K508" s="40">
        <v>0.17786</v>
      </c>
      <c r="L508" s="4"/>
      <c r="M508" s="4"/>
      <c r="N508" s="32">
        <f t="shared" si="138"/>
        <v>0.17786</v>
      </c>
      <c r="O508" s="4"/>
      <c r="P508" s="4"/>
      <c r="Q508" s="4"/>
      <c r="R508" s="4"/>
      <c r="S508" s="211"/>
      <c r="T508" s="213"/>
      <c r="U508" s="4"/>
      <c r="V508" s="4"/>
      <c r="W508" s="40" t="s">
        <v>217</v>
      </c>
    </row>
    <row r="509" spans="1:23" ht="15.75">
      <c r="A509" s="50" t="s">
        <v>53</v>
      </c>
      <c r="B509" s="53" t="s">
        <v>106</v>
      </c>
      <c r="C509" s="52"/>
      <c r="D509" s="231">
        <v>0</v>
      </c>
      <c r="E509" s="55">
        <f t="shared" si="139"/>
        <v>0.023484</v>
      </c>
      <c r="F509" s="4"/>
      <c r="G509" s="4"/>
      <c r="H509" s="4"/>
      <c r="I509" s="4"/>
      <c r="J509" s="40">
        <v>0</v>
      </c>
      <c r="K509" s="40">
        <v>0.023484</v>
      </c>
      <c r="L509" s="4"/>
      <c r="M509" s="4"/>
      <c r="N509" s="32">
        <f t="shared" si="138"/>
        <v>0.023484</v>
      </c>
      <c r="O509" s="4"/>
      <c r="P509" s="4"/>
      <c r="Q509" s="4"/>
      <c r="R509" s="4"/>
      <c r="S509" s="211"/>
      <c r="T509" s="213"/>
      <c r="U509" s="4"/>
      <c r="V509" s="4"/>
      <c r="W509" s="40" t="s">
        <v>217</v>
      </c>
    </row>
    <row r="510" spans="1:23" ht="15.75">
      <c r="A510" s="50" t="s">
        <v>54</v>
      </c>
      <c r="B510" s="53" t="s">
        <v>107</v>
      </c>
      <c r="C510" s="52"/>
      <c r="D510" s="231">
        <v>0</v>
      </c>
      <c r="E510" s="55">
        <f t="shared" si="139"/>
        <v>0.009233</v>
      </c>
      <c r="F510" s="4"/>
      <c r="G510" s="4"/>
      <c r="H510" s="4"/>
      <c r="I510" s="4"/>
      <c r="J510" s="40">
        <v>0</v>
      </c>
      <c r="K510" s="40">
        <v>0.009233</v>
      </c>
      <c r="L510" s="4"/>
      <c r="M510" s="4"/>
      <c r="N510" s="32">
        <f t="shared" si="138"/>
        <v>0.009233</v>
      </c>
      <c r="O510" s="4"/>
      <c r="P510" s="4"/>
      <c r="Q510" s="4"/>
      <c r="R510" s="4"/>
      <c r="S510" s="211"/>
      <c r="T510" s="213"/>
      <c r="U510" s="4"/>
      <c r="V510" s="4"/>
      <c r="W510" s="40" t="s">
        <v>217</v>
      </c>
    </row>
    <row r="511" spans="1:23" ht="15.75">
      <c r="A511" s="50" t="s">
        <v>55</v>
      </c>
      <c r="B511" s="53" t="s">
        <v>108</v>
      </c>
      <c r="C511" s="52"/>
      <c r="D511" s="231">
        <v>0</v>
      </c>
      <c r="E511" s="55">
        <f t="shared" si="139"/>
        <v>0.030542</v>
      </c>
      <c r="F511" s="4"/>
      <c r="G511" s="4"/>
      <c r="H511" s="4"/>
      <c r="I511" s="4"/>
      <c r="J511" s="40">
        <v>0</v>
      </c>
      <c r="K511" s="40">
        <v>0.030542</v>
      </c>
      <c r="L511" s="4"/>
      <c r="M511" s="4"/>
      <c r="N511" s="32">
        <f t="shared" si="138"/>
        <v>0.030542</v>
      </c>
      <c r="O511" s="4"/>
      <c r="P511" s="4"/>
      <c r="Q511" s="4"/>
      <c r="R511" s="4"/>
      <c r="S511" s="211"/>
      <c r="T511" s="213"/>
      <c r="U511" s="4"/>
      <c r="V511" s="4"/>
      <c r="W511" s="40" t="s">
        <v>217</v>
      </c>
    </row>
    <row r="512" spans="1:23" ht="15.75">
      <c r="A512" s="50" t="s">
        <v>56</v>
      </c>
      <c r="B512" s="53" t="s">
        <v>109</v>
      </c>
      <c r="C512" s="52"/>
      <c r="D512" s="231">
        <v>0</v>
      </c>
      <c r="E512" s="55">
        <f t="shared" si="139"/>
        <v>0.018322</v>
      </c>
      <c r="F512" s="4"/>
      <c r="G512" s="4"/>
      <c r="H512" s="4"/>
      <c r="I512" s="4"/>
      <c r="J512" s="40">
        <v>0</v>
      </c>
      <c r="K512" s="40">
        <v>0.018322</v>
      </c>
      <c r="L512" s="4"/>
      <c r="M512" s="4"/>
      <c r="N512" s="32">
        <f t="shared" si="138"/>
        <v>0.018322</v>
      </c>
      <c r="O512" s="4"/>
      <c r="P512" s="4"/>
      <c r="Q512" s="4"/>
      <c r="R512" s="4"/>
      <c r="S512" s="211"/>
      <c r="T512" s="213"/>
      <c r="U512" s="4"/>
      <c r="V512" s="4"/>
      <c r="W512" s="40" t="s">
        <v>217</v>
      </c>
    </row>
    <row r="513" spans="1:23" ht="15.75">
      <c r="A513" s="50" t="s">
        <v>57</v>
      </c>
      <c r="B513" s="53" t="s">
        <v>110</v>
      </c>
      <c r="C513" s="52"/>
      <c r="D513" s="231">
        <v>0</v>
      </c>
      <c r="E513" s="55">
        <f t="shared" si="139"/>
        <v>0.124952</v>
      </c>
      <c r="F513" s="4"/>
      <c r="G513" s="4"/>
      <c r="H513" s="4"/>
      <c r="I513" s="4"/>
      <c r="J513" s="40">
        <v>0</v>
      </c>
      <c r="K513" s="40">
        <v>0.124952</v>
      </c>
      <c r="L513" s="4"/>
      <c r="M513" s="4"/>
      <c r="N513" s="32">
        <f t="shared" si="138"/>
        <v>0.124952</v>
      </c>
      <c r="O513" s="4"/>
      <c r="P513" s="4"/>
      <c r="Q513" s="4"/>
      <c r="R513" s="4"/>
      <c r="S513" s="211"/>
      <c r="T513" s="213"/>
      <c r="U513" s="4"/>
      <c r="V513" s="4"/>
      <c r="W513" s="40" t="s">
        <v>217</v>
      </c>
    </row>
    <row r="514" spans="1:23" ht="15.75">
      <c r="A514" s="50" t="s">
        <v>58</v>
      </c>
      <c r="B514" s="202" t="s">
        <v>111</v>
      </c>
      <c r="C514" s="52"/>
      <c r="D514" s="231">
        <v>0</v>
      </c>
      <c r="E514" s="55">
        <f t="shared" si="139"/>
        <v>0.089782</v>
      </c>
      <c r="F514" s="4"/>
      <c r="G514" s="4"/>
      <c r="H514" s="4"/>
      <c r="I514" s="4"/>
      <c r="J514" s="40">
        <v>0</v>
      </c>
      <c r="K514" s="40">
        <v>0.089782</v>
      </c>
      <c r="L514" s="4"/>
      <c r="M514" s="4"/>
      <c r="N514" s="32">
        <f t="shared" si="138"/>
        <v>0.089782</v>
      </c>
      <c r="O514" s="4"/>
      <c r="P514" s="4"/>
      <c r="Q514" s="4"/>
      <c r="R514" s="4"/>
      <c r="S514" s="211"/>
      <c r="T514" s="213"/>
      <c r="U514" s="4"/>
      <c r="V514" s="4"/>
      <c r="W514" s="40" t="s">
        <v>217</v>
      </c>
    </row>
    <row r="515" spans="1:23" ht="15.75">
      <c r="A515" s="50" t="s">
        <v>59</v>
      </c>
      <c r="B515" s="202" t="s">
        <v>111</v>
      </c>
      <c r="C515" s="52"/>
      <c r="D515" s="231">
        <v>0</v>
      </c>
      <c r="E515" s="55">
        <f t="shared" si="139"/>
        <v>0.094179</v>
      </c>
      <c r="F515" s="4"/>
      <c r="G515" s="4"/>
      <c r="H515" s="4"/>
      <c r="I515" s="4"/>
      <c r="J515" s="40">
        <v>0</v>
      </c>
      <c r="K515" s="40">
        <v>0.094179</v>
      </c>
      <c r="L515" s="4"/>
      <c r="M515" s="4"/>
      <c r="N515" s="32">
        <f t="shared" si="138"/>
        <v>0.094179</v>
      </c>
      <c r="O515" s="4"/>
      <c r="P515" s="4"/>
      <c r="Q515" s="4"/>
      <c r="R515" s="4"/>
      <c r="S515" s="211"/>
      <c r="T515" s="213"/>
      <c r="U515" s="4"/>
      <c r="V515" s="4"/>
      <c r="W515" s="40" t="s">
        <v>217</v>
      </c>
    </row>
    <row r="516" spans="1:23" ht="15.75">
      <c r="A516" s="50" t="s">
        <v>60</v>
      </c>
      <c r="B516" s="202" t="s">
        <v>112</v>
      </c>
      <c r="C516" s="52"/>
      <c r="D516" s="231">
        <v>0</v>
      </c>
      <c r="E516" s="55">
        <f t="shared" si="139"/>
        <v>0.069877</v>
      </c>
      <c r="F516" s="4"/>
      <c r="G516" s="4"/>
      <c r="H516" s="4"/>
      <c r="I516" s="4"/>
      <c r="J516" s="4"/>
      <c r="K516" s="4"/>
      <c r="L516" s="40">
        <v>0</v>
      </c>
      <c r="M516" s="229">
        <v>0.069877</v>
      </c>
      <c r="N516" s="32">
        <f t="shared" si="138"/>
        <v>0.069877</v>
      </c>
      <c r="O516" s="229">
        <v>0.069877</v>
      </c>
      <c r="P516" s="4"/>
      <c r="Q516" s="4"/>
      <c r="R516" s="4"/>
      <c r="S516" s="211"/>
      <c r="T516" s="213"/>
      <c r="U516" s="4"/>
      <c r="V516" s="4"/>
      <c r="W516" s="40" t="s">
        <v>217</v>
      </c>
    </row>
    <row r="517" spans="1:23" ht="15.75">
      <c r="A517" s="50" t="s">
        <v>61</v>
      </c>
      <c r="B517" s="202" t="s">
        <v>113</v>
      </c>
      <c r="C517" s="52"/>
      <c r="D517" s="231">
        <v>0</v>
      </c>
      <c r="E517" s="55">
        <f t="shared" si="139"/>
        <v>0.417178</v>
      </c>
      <c r="F517" s="4"/>
      <c r="G517" s="4"/>
      <c r="H517" s="4"/>
      <c r="I517" s="4"/>
      <c r="J517" s="4"/>
      <c r="K517" s="4"/>
      <c r="L517" s="40">
        <v>0</v>
      </c>
      <c r="M517" s="229">
        <v>0.417178</v>
      </c>
      <c r="N517" s="32">
        <f t="shared" si="138"/>
        <v>0.417178</v>
      </c>
      <c r="O517" s="229">
        <v>0.417178</v>
      </c>
      <c r="P517" s="4"/>
      <c r="Q517" s="4"/>
      <c r="R517" s="4"/>
      <c r="S517" s="211"/>
      <c r="T517" s="213"/>
      <c r="U517" s="4"/>
      <c r="V517" s="4"/>
      <c r="W517" s="40" t="s">
        <v>217</v>
      </c>
    </row>
    <row r="518" spans="1:23" ht="15.75">
      <c r="A518" s="50" t="s">
        <v>62</v>
      </c>
      <c r="B518" s="202" t="s">
        <v>114</v>
      </c>
      <c r="C518" s="52"/>
      <c r="D518" s="231">
        <v>0</v>
      </c>
      <c r="E518" s="55">
        <f t="shared" si="139"/>
        <v>0.032083</v>
      </c>
      <c r="F518" s="4"/>
      <c r="G518" s="4"/>
      <c r="H518" s="4"/>
      <c r="I518" s="4"/>
      <c r="J518" s="4"/>
      <c r="K518" s="4"/>
      <c r="L518" s="40">
        <v>0</v>
      </c>
      <c r="M518" s="229">
        <v>0.032083</v>
      </c>
      <c r="N518" s="32">
        <f t="shared" si="138"/>
        <v>0.032083</v>
      </c>
      <c r="O518" s="229">
        <v>0.032083</v>
      </c>
      <c r="P518" s="4"/>
      <c r="Q518" s="4"/>
      <c r="R518" s="4"/>
      <c r="S518" s="211"/>
      <c r="T518" s="213"/>
      <c r="U518" s="4"/>
      <c r="V518" s="4"/>
      <c r="W518" s="40" t="s">
        <v>217</v>
      </c>
    </row>
    <row r="519" spans="1:23" ht="15.75">
      <c r="A519" s="50" t="s">
        <v>63</v>
      </c>
      <c r="B519" s="202" t="s">
        <v>115</v>
      </c>
      <c r="C519" s="52"/>
      <c r="D519" s="231">
        <v>0</v>
      </c>
      <c r="E519" s="55">
        <f t="shared" si="139"/>
        <v>0.025612</v>
      </c>
      <c r="F519" s="4"/>
      <c r="G519" s="4"/>
      <c r="H519" s="4"/>
      <c r="I519" s="4"/>
      <c r="J519" s="4"/>
      <c r="K519" s="4"/>
      <c r="L519" s="40">
        <v>0</v>
      </c>
      <c r="M519" s="229">
        <v>0.025612</v>
      </c>
      <c r="N519" s="32">
        <f t="shared" si="138"/>
        <v>0.025612</v>
      </c>
      <c r="O519" s="229">
        <v>0.025612</v>
      </c>
      <c r="P519" s="4"/>
      <c r="Q519" s="4"/>
      <c r="R519" s="4"/>
      <c r="S519" s="211"/>
      <c r="T519" s="213"/>
      <c r="U519" s="4"/>
      <c r="V519" s="4"/>
      <c r="W519" s="40" t="s">
        <v>217</v>
      </c>
    </row>
    <row r="520" spans="1:23" ht="15.75">
      <c r="A520" s="50" t="s">
        <v>64</v>
      </c>
      <c r="B520" s="202" t="s">
        <v>116</v>
      </c>
      <c r="C520" s="52"/>
      <c r="D520" s="231">
        <v>0</v>
      </c>
      <c r="E520" s="55">
        <f t="shared" si="139"/>
        <v>0.045087</v>
      </c>
      <c r="F520" s="4"/>
      <c r="G520" s="4"/>
      <c r="H520" s="4"/>
      <c r="I520" s="4"/>
      <c r="J520" s="4"/>
      <c r="K520" s="4"/>
      <c r="L520" s="40">
        <v>0</v>
      </c>
      <c r="M520" s="229">
        <v>0.045087</v>
      </c>
      <c r="N520" s="32">
        <f t="shared" si="138"/>
        <v>0.045087</v>
      </c>
      <c r="O520" s="229">
        <v>0.045087</v>
      </c>
      <c r="P520" s="4"/>
      <c r="Q520" s="4"/>
      <c r="R520" s="4"/>
      <c r="S520" s="211"/>
      <c r="T520" s="213"/>
      <c r="U520" s="4"/>
      <c r="V520" s="4"/>
      <c r="W520" s="40" t="s">
        <v>217</v>
      </c>
    </row>
    <row r="521" spans="1:23" ht="15.75">
      <c r="A521" s="50" t="s">
        <v>65</v>
      </c>
      <c r="B521" s="202" t="s">
        <v>117</v>
      </c>
      <c r="C521" s="52"/>
      <c r="D521" s="231">
        <v>0</v>
      </c>
      <c r="E521" s="55">
        <f t="shared" si="139"/>
        <v>0.077861</v>
      </c>
      <c r="F521" s="4"/>
      <c r="G521" s="4"/>
      <c r="H521" s="4"/>
      <c r="I521" s="4"/>
      <c r="J521" s="4"/>
      <c r="K521" s="4"/>
      <c r="L521" s="40">
        <v>0</v>
      </c>
      <c r="M521" s="229">
        <v>0.077861</v>
      </c>
      <c r="N521" s="32">
        <f t="shared" si="138"/>
        <v>0.077861</v>
      </c>
      <c r="O521" s="229">
        <v>0.077861</v>
      </c>
      <c r="P521" s="4"/>
      <c r="Q521" s="4"/>
      <c r="R521" s="4"/>
      <c r="S521" s="211"/>
      <c r="T521" s="213"/>
      <c r="U521" s="4"/>
      <c r="V521" s="4"/>
      <c r="W521" s="40" t="s">
        <v>217</v>
      </c>
    </row>
    <row r="522" spans="1:23" ht="15.75">
      <c r="A522" s="50" t="s">
        <v>66</v>
      </c>
      <c r="B522" s="202" t="s">
        <v>119</v>
      </c>
      <c r="C522" s="52"/>
      <c r="D522" s="231">
        <v>0</v>
      </c>
      <c r="E522" s="55">
        <f t="shared" si="139"/>
        <v>0.123109</v>
      </c>
      <c r="F522" s="4"/>
      <c r="G522" s="4"/>
      <c r="H522" s="4"/>
      <c r="I522" s="4"/>
      <c r="J522" s="4"/>
      <c r="K522" s="4"/>
      <c r="L522" s="4">
        <v>0</v>
      </c>
      <c r="M522" s="4">
        <v>0.123109</v>
      </c>
      <c r="N522" s="32">
        <f aca="true" t="shared" si="140" ref="N522:N543">SUM(G522+I522+K522+M522)</f>
        <v>0.123109</v>
      </c>
      <c r="O522" s="4">
        <v>0.123109</v>
      </c>
      <c r="P522" s="4"/>
      <c r="Q522" s="4"/>
      <c r="R522" s="4"/>
      <c r="S522" s="211"/>
      <c r="T522" s="213"/>
      <c r="U522" s="4"/>
      <c r="V522" s="4"/>
      <c r="W522" s="40" t="s">
        <v>217</v>
      </c>
    </row>
    <row r="523" spans="1:23" ht="15.75">
      <c r="A523" s="50" t="s">
        <v>67</v>
      </c>
      <c r="B523" s="202" t="s">
        <v>120</v>
      </c>
      <c r="C523" s="52"/>
      <c r="D523" s="231">
        <v>0</v>
      </c>
      <c r="E523" s="55">
        <f t="shared" si="139"/>
        <v>0.115725</v>
      </c>
      <c r="F523" s="4"/>
      <c r="G523" s="4"/>
      <c r="H523" s="4"/>
      <c r="I523" s="4"/>
      <c r="J523" s="4"/>
      <c r="K523" s="4"/>
      <c r="L523" s="4">
        <v>0</v>
      </c>
      <c r="M523" s="4">
        <v>0.115725</v>
      </c>
      <c r="N523" s="32">
        <f t="shared" si="140"/>
        <v>0.115725</v>
      </c>
      <c r="O523" s="4">
        <v>0.115725</v>
      </c>
      <c r="P523" s="4"/>
      <c r="Q523" s="4"/>
      <c r="R523" s="4"/>
      <c r="S523" s="211"/>
      <c r="T523" s="213"/>
      <c r="U523" s="4"/>
      <c r="V523" s="4"/>
      <c r="W523" s="40" t="s">
        <v>217</v>
      </c>
    </row>
    <row r="524" spans="1:23" ht="15.75">
      <c r="A524" s="50" t="s">
        <v>68</v>
      </c>
      <c r="B524" s="202" t="s">
        <v>123</v>
      </c>
      <c r="C524" s="52"/>
      <c r="D524" s="231">
        <v>0</v>
      </c>
      <c r="E524" s="55">
        <f t="shared" si="139"/>
        <v>0.179768</v>
      </c>
      <c r="F524" s="4"/>
      <c r="G524" s="4"/>
      <c r="H524" s="4"/>
      <c r="I524" s="4"/>
      <c r="J524" s="4"/>
      <c r="K524" s="4"/>
      <c r="L524" s="40">
        <v>0</v>
      </c>
      <c r="M524" s="229">
        <v>0.179768</v>
      </c>
      <c r="N524" s="32">
        <f t="shared" si="140"/>
        <v>0.179768</v>
      </c>
      <c r="O524" s="229">
        <v>0.179768</v>
      </c>
      <c r="P524" s="4"/>
      <c r="Q524" s="4"/>
      <c r="R524" s="4"/>
      <c r="S524" s="211"/>
      <c r="T524" s="213"/>
      <c r="U524" s="4"/>
      <c r="V524" s="4"/>
      <c r="W524" s="40" t="s">
        <v>217</v>
      </c>
    </row>
    <row r="525" spans="1:23" ht="15.75">
      <c r="A525" s="50" t="s">
        <v>69</v>
      </c>
      <c r="B525" s="202" t="s">
        <v>124</v>
      </c>
      <c r="C525" s="52"/>
      <c r="D525" s="231">
        <v>0</v>
      </c>
      <c r="E525" s="55">
        <f t="shared" si="139"/>
        <v>0.213837</v>
      </c>
      <c r="F525" s="4"/>
      <c r="G525" s="4"/>
      <c r="H525" s="4"/>
      <c r="I525" s="4"/>
      <c r="J525" s="4"/>
      <c r="K525" s="4"/>
      <c r="L525" s="4">
        <v>0</v>
      </c>
      <c r="M525" s="4">
        <v>0.213837</v>
      </c>
      <c r="N525" s="32">
        <f t="shared" si="140"/>
        <v>0.213837</v>
      </c>
      <c r="O525" s="4">
        <v>0.213837</v>
      </c>
      <c r="P525" s="4"/>
      <c r="Q525" s="4"/>
      <c r="R525" s="4"/>
      <c r="S525" s="211"/>
      <c r="T525" s="213"/>
      <c r="U525" s="4"/>
      <c r="V525" s="4"/>
      <c r="W525" s="40" t="s">
        <v>217</v>
      </c>
    </row>
    <row r="526" spans="1:23" ht="15.75">
      <c r="A526" s="50" t="s">
        <v>70</v>
      </c>
      <c r="B526" s="202" t="s">
        <v>125</v>
      </c>
      <c r="C526" s="52"/>
      <c r="D526" s="231">
        <v>0</v>
      </c>
      <c r="E526" s="55">
        <f t="shared" si="139"/>
        <v>0.101124</v>
      </c>
      <c r="F526" s="4"/>
      <c r="G526" s="4"/>
      <c r="H526" s="4"/>
      <c r="I526" s="4"/>
      <c r="J526" s="4"/>
      <c r="K526" s="4"/>
      <c r="L526" s="40">
        <v>0</v>
      </c>
      <c r="M526" s="229">
        <v>0.101124</v>
      </c>
      <c r="N526" s="32">
        <f t="shared" si="140"/>
        <v>0.101124</v>
      </c>
      <c r="O526" s="229">
        <v>0.101124</v>
      </c>
      <c r="P526" s="4"/>
      <c r="Q526" s="4"/>
      <c r="R526" s="4"/>
      <c r="S526" s="211"/>
      <c r="T526" s="213"/>
      <c r="U526" s="4"/>
      <c r="V526" s="4"/>
      <c r="W526" s="40" t="s">
        <v>217</v>
      </c>
    </row>
    <row r="527" spans="1:23" ht="15.75">
      <c r="A527" s="50" t="s">
        <v>71</v>
      </c>
      <c r="B527" s="202" t="s">
        <v>126</v>
      </c>
      <c r="C527" s="52"/>
      <c r="D527" s="231">
        <v>0</v>
      </c>
      <c r="E527" s="55">
        <f t="shared" si="139"/>
        <v>0.068884</v>
      </c>
      <c r="F527" s="4"/>
      <c r="G527" s="4"/>
      <c r="H527" s="4"/>
      <c r="I527" s="4"/>
      <c r="J527" s="4"/>
      <c r="K527" s="4"/>
      <c r="L527" s="40">
        <v>0</v>
      </c>
      <c r="M527" s="229">
        <v>0.068884</v>
      </c>
      <c r="N527" s="32">
        <f t="shared" si="140"/>
        <v>0.068884</v>
      </c>
      <c r="O527" s="229">
        <v>0.068884</v>
      </c>
      <c r="P527" s="4"/>
      <c r="Q527" s="4"/>
      <c r="R527" s="4"/>
      <c r="S527" s="211"/>
      <c r="T527" s="213"/>
      <c r="U527" s="4"/>
      <c r="V527" s="4"/>
      <c r="W527" s="40" t="s">
        <v>217</v>
      </c>
    </row>
    <row r="528" spans="1:23" ht="15.75">
      <c r="A528" s="50" t="s">
        <v>72</v>
      </c>
      <c r="B528" s="202" t="s">
        <v>110</v>
      </c>
      <c r="C528" s="52"/>
      <c r="D528" s="231">
        <v>0</v>
      </c>
      <c r="E528" s="55">
        <f t="shared" si="139"/>
        <v>0.099077</v>
      </c>
      <c r="F528" s="4"/>
      <c r="G528" s="4"/>
      <c r="H528" s="4"/>
      <c r="I528" s="4"/>
      <c r="J528" s="4"/>
      <c r="K528" s="4"/>
      <c r="L528" s="40">
        <v>0</v>
      </c>
      <c r="M528" s="229">
        <v>0.099077</v>
      </c>
      <c r="N528" s="32">
        <f t="shared" si="140"/>
        <v>0.099077</v>
      </c>
      <c r="O528" s="229">
        <v>0.099077</v>
      </c>
      <c r="P528" s="4"/>
      <c r="Q528" s="4"/>
      <c r="R528" s="4"/>
      <c r="S528" s="211"/>
      <c r="T528" s="213"/>
      <c r="U528" s="4"/>
      <c r="V528" s="4"/>
      <c r="W528" s="40" t="s">
        <v>217</v>
      </c>
    </row>
    <row r="529" spans="1:23" ht="15.75">
      <c r="A529" s="50" t="s">
        <v>73</v>
      </c>
      <c r="B529" s="202" t="s">
        <v>111</v>
      </c>
      <c r="C529" s="52"/>
      <c r="D529" s="231">
        <v>0</v>
      </c>
      <c r="E529" s="55">
        <f t="shared" si="139"/>
        <v>0.044203</v>
      </c>
      <c r="F529" s="4"/>
      <c r="G529" s="4"/>
      <c r="H529" s="4"/>
      <c r="I529" s="4"/>
      <c r="J529" s="4"/>
      <c r="K529" s="4"/>
      <c r="L529" s="40">
        <v>0</v>
      </c>
      <c r="M529" s="229">
        <v>0.044203</v>
      </c>
      <c r="N529" s="32">
        <f t="shared" si="140"/>
        <v>0.044203</v>
      </c>
      <c r="O529" s="229">
        <v>0.044203</v>
      </c>
      <c r="P529" s="4"/>
      <c r="Q529" s="4"/>
      <c r="R529" s="4"/>
      <c r="S529" s="211"/>
      <c r="T529" s="213"/>
      <c r="U529" s="4"/>
      <c r="V529" s="4"/>
      <c r="W529" s="40" t="s">
        <v>217</v>
      </c>
    </row>
    <row r="530" spans="1:23" ht="15.75">
      <c r="A530" s="50" t="s">
        <v>74</v>
      </c>
      <c r="B530" s="202" t="s">
        <v>127</v>
      </c>
      <c r="C530" s="52"/>
      <c r="D530" s="231">
        <v>0</v>
      </c>
      <c r="E530" s="55">
        <f t="shared" si="139"/>
        <v>0.085914</v>
      </c>
      <c r="F530" s="4"/>
      <c r="G530" s="4"/>
      <c r="H530" s="4"/>
      <c r="I530" s="4"/>
      <c r="J530" s="4"/>
      <c r="K530" s="4"/>
      <c r="L530" s="40">
        <v>0</v>
      </c>
      <c r="M530" s="229">
        <v>0.085914</v>
      </c>
      <c r="N530" s="32">
        <f t="shared" si="140"/>
        <v>0.085914</v>
      </c>
      <c r="O530" s="229">
        <v>0.085914</v>
      </c>
      <c r="P530" s="4"/>
      <c r="Q530" s="4"/>
      <c r="R530" s="4"/>
      <c r="S530" s="211"/>
      <c r="T530" s="213"/>
      <c r="U530" s="4"/>
      <c r="V530" s="4"/>
      <c r="W530" s="40" t="s">
        <v>217</v>
      </c>
    </row>
    <row r="531" spans="1:23" ht="15.75">
      <c r="A531" s="50" t="s">
        <v>75</v>
      </c>
      <c r="B531" s="202" t="s">
        <v>128</v>
      </c>
      <c r="C531" s="52"/>
      <c r="D531" s="231">
        <v>0</v>
      </c>
      <c r="E531" s="55">
        <f t="shared" si="139"/>
        <v>0.027454</v>
      </c>
      <c r="F531" s="4"/>
      <c r="G531" s="4"/>
      <c r="H531" s="4"/>
      <c r="I531" s="4"/>
      <c r="J531" s="4"/>
      <c r="K531" s="4"/>
      <c r="L531" s="40">
        <v>0</v>
      </c>
      <c r="M531" s="229">
        <v>0.027454</v>
      </c>
      <c r="N531" s="32">
        <f t="shared" si="140"/>
        <v>0.027454</v>
      </c>
      <c r="O531" s="229">
        <v>0.027454</v>
      </c>
      <c r="P531" s="4"/>
      <c r="Q531" s="4"/>
      <c r="R531" s="4"/>
      <c r="S531" s="211"/>
      <c r="T531" s="213"/>
      <c r="U531" s="4"/>
      <c r="V531" s="4"/>
      <c r="W531" s="40" t="s">
        <v>217</v>
      </c>
    </row>
    <row r="532" spans="1:23" ht="15.75">
      <c r="A532" s="50" t="s">
        <v>76</v>
      </c>
      <c r="B532" s="202" t="s">
        <v>129</v>
      </c>
      <c r="C532" s="52"/>
      <c r="D532" s="231">
        <v>0</v>
      </c>
      <c r="E532" s="55">
        <f t="shared" si="139"/>
        <v>0.256003</v>
      </c>
      <c r="F532" s="4"/>
      <c r="G532" s="4"/>
      <c r="H532" s="4"/>
      <c r="I532" s="4"/>
      <c r="J532" s="4"/>
      <c r="K532" s="4"/>
      <c r="L532" s="40">
        <v>0</v>
      </c>
      <c r="M532" s="229">
        <v>0.256003</v>
      </c>
      <c r="N532" s="32">
        <f t="shared" si="140"/>
        <v>0.256003</v>
      </c>
      <c r="O532" s="229">
        <v>0.256003</v>
      </c>
      <c r="P532" s="4"/>
      <c r="Q532" s="4"/>
      <c r="R532" s="4"/>
      <c r="S532" s="211"/>
      <c r="T532" s="213"/>
      <c r="U532" s="4"/>
      <c r="V532" s="4"/>
      <c r="W532" s="40" t="s">
        <v>217</v>
      </c>
    </row>
    <row r="533" spans="1:23" ht="31.5">
      <c r="A533" s="50" t="s">
        <v>77</v>
      </c>
      <c r="B533" s="202" t="s">
        <v>130</v>
      </c>
      <c r="C533" s="52"/>
      <c r="D533" s="231">
        <v>0</v>
      </c>
      <c r="E533" s="55">
        <f t="shared" si="139"/>
        <v>0.424441</v>
      </c>
      <c r="F533" s="4"/>
      <c r="G533" s="4"/>
      <c r="H533" s="4"/>
      <c r="I533" s="4"/>
      <c r="J533" s="4"/>
      <c r="K533" s="4"/>
      <c r="L533" s="40">
        <v>0</v>
      </c>
      <c r="M533" s="229">
        <v>0.424441</v>
      </c>
      <c r="N533" s="32">
        <f t="shared" si="140"/>
        <v>0.424441</v>
      </c>
      <c r="O533" s="229">
        <v>0.424441</v>
      </c>
      <c r="P533" s="4"/>
      <c r="Q533" s="4"/>
      <c r="R533" s="4"/>
      <c r="S533" s="211"/>
      <c r="T533" s="213"/>
      <c r="U533" s="4"/>
      <c r="V533" s="4"/>
      <c r="W533" s="40" t="s">
        <v>217</v>
      </c>
    </row>
    <row r="534" spans="1:23" ht="31.5">
      <c r="A534" s="50" t="s">
        <v>78</v>
      </c>
      <c r="B534" s="202" t="s">
        <v>131</v>
      </c>
      <c r="C534" s="52"/>
      <c r="D534" s="231">
        <v>0</v>
      </c>
      <c r="E534" s="55">
        <f t="shared" si="139"/>
        <v>0.081863</v>
      </c>
      <c r="F534" s="4"/>
      <c r="G534" s="4"/>
      <c r="H534" s="4"/>
      <c r="I534" s="4"/>
      <c r="J534" s="4"/>
      <c r="K534" s="4"/>
      <c r="L534" s="40">
        <v>0</v>
      </c>
      <c r="M534" s="229">
        <v>0.081863</v>
      </c>
      <c r="N534" s="32">
        <f t="shared" si="140"/>
        <v>0.081863</v>
      </c>
      <c r="O534" s="229">
        <v>0.081863</v>
      </c>
      <c r="P534" s="4"/>
      <c r="Q534" s="4"/>
      <c r="R534" s="4"/>
      <c r="S534" s="211"/>
      <c r="T534" s="213"/>
      <c r="U534" s="4"/>
      <c r="V534" s="4"/>
      <c r="W534" s="40" t="s">
        <v>217</v>
      </c>
    </row>
    <row r="535" spans="1:23" ht="15.75">
      <c r="A535" s="50" t="s">
        <v>79</v>
      </c>
      <c r="B535" s="202" t="s">
        <v>132</v>
      </c>
      <c r="C535" s="52"/>
      <c r="D535" s="231">
        <v>0</v>
      </c>
      <c r="E535" s="55">
        <f t="shared" si="139"/>
        <v>0.015499</v>
      </c>
      <c r="F535" s="4"/>
      <c r="G535" s="4"/>
      <c r="H535" s="4"/>
      <c r="I535" s="4"/>
      <c r="J535" s="4"/>
      <c r="K535" s="4"/>
      <c r="L535" s="40">
        <v>0</v>
      </c>
      <c r="M535" s="229">
        <v>0.015499</v>
      </c>
      <c r="N535" s="32">
        <f t="shared" si="140"/>
        <v>0.015499</v>
      </c>
      <c r="O535" s="229">
        <v>0.015499</v>
      </c>
      <c r="P535" s="4"/>
      <c r="Q535" s="4"/>
      <c r="R535" s="4"/>
      <c r="S535" s="211"/>
      <c r="T535" s="213"/>
      <c r="U535" s="4"/>
      <c r="V535" s="4"/>
      <c r="W535" s="40" t="s">
        <v>217</v>
      </c>
    </row>
    <row r="536" spans="1:23" ht="15.75">
      <c r="A536" s="50" t="s">
        <v>80</v>
      </c>
      <c r="B536" s="202" t="s">
        <v>133</v>
      </c>
      <c r="C536" s="52"/>
      <c r="D536" s="231">
        <v>0</v>
      </c>
      <c r="E536" s="55">
        <f t="shared" si="139"/>
        <v>0.074935</v>
      </c>
      <c r="F536" s="4"/>
      <c r="G536" s="4"/>
      <c r="H536" s="4"/>
      <c r="I536" s="4"/>
      <c r="J536" s="4"/>
      <c r="K536" s="4"/>
      <c r="L536" s="40">
        <v>0</v>
      </c>
      <c r="M536" s="229">
        <v>0.074935</v>
      </c>
      <c r="N536" s="32">
        <f t="shared" si="140"/>
        <v>0.074935</v>
      </c>
      <c r="O536" s="229">
        <v>0.074935</v>
      </c>
      <c r="P536" s="4"/>
      <c r="Q536" s="4"/>
      <c r="R536" s="4"/>
      <c r="S536" s="211"/>
      <c r="T536" s="213"/>
      <c r="U536" s="4"/>
      <c r="V536" s="4"/>
      <c r="W536" s="40" t="s">
        <v>217</v>
      </c>
    </row>
    <row r="537" spans="1:23" ht="15.75">
      <c r="A537" s="50" t="s">
        <v>81</v>
      </c>
      <c r="B537" s="202" t="s">
        <v>134</v>
      </c>
      <c r="C537" s="52"/>
      <c r="D537" s="231">
        <v>0</v>
      </c>
      <c r="E537" s="55">
        <f t="shared" si="139"/>
        <v>0.309248</v>
      </c>
      <c r="F537" s="4"/>
      <c r="G537" s="4"/>
      <c r="H537" s="4"/>
      <c r="I537" s="4"/>
      <c r="J537" s="4"/>
      <c r="K537" s="4"/>
      <c r="L537" s="40">
        <v>0</v>
      </c>
      <c r="M537" s="229">
        <v>0.309248</v>
      </c>
      <c r="N537" s="32">
        <f t="shared" si="140"/>
        <v>0.309248</v>
      </c>
      <c r="O537" s="229">
        <v>0.309248</v>
      </c>
      <c r="P537" s="4"/>
      <c r="Q537" s="4"/>
      <c r="R537" s="4"/>
      <c r="S537" s="211"/>
      <c r="T537" s="213"/>
      <c r="U537" s="4"/>
      <c r="V537" s="4"/>
      <c r="W537" s="40" t="s">
        <v>217</v>
      </c>
    </row>
    <row r="538" spans="1:23" ht="15.75">
      <c r="A538" s="50" t="s">
        <v>82</v>
      </c>
      <c r="B538" s="202" t="s">
        <v>136</v>
      </c>
      <c r="C538" s="52"/>
      <c r="D538" s="231">
        <v>0</v>
      </c>
      <c r="E538" s="55">
        <f t="shared" si="139"/>
        <v>0.013162</v>
      </c>
      <c r="F538" s="4"/>
      <c r="G538" s="4"/>
      <c r="H538" s="4"/>
      <c r="I538" s="4"/>
      <c r="J538" s="4"/>
      <c r="K538" s="4"/>
      <c r="L538" s="40">
        <v>0</v>
      </c>
      <c r="M538" s="229">
        <v>0.013162</v>
      </c>
      <c r="N538" s="32">
        <f t="shared" si="140"/>
        <v>0.013162</v>
      </c>
      <c r="O538" s="229">
        <v>0.013162</v>
      </c>
      <c r="P538" s="4"/>
      <c r="Q538" s="4"/>
      <c r="R538" s="4"/>
      <c r="S538" s="211"/>
      <c r="T538" s="213"/>
      <c r="U538" s="4"/>
      <c r="V538" s="4"/>
      <c r="W538" s="40" t="s">
        <v>217</v>
      </c>
    </row>
    <row r="539" spans="1:23" ht="15.75">
      <c r="A539" s="50" t="s">
        <v>83</v>
      </c>
      <c r="B539" s="202" t="s">
        <v>110</v>
      </c>
      <c r="C539" s="52"/>
      <c r="D539" s="231">
        <v>0</v>
      </c>
      <c r="E539" s="55">
        <f>N539</f>
        <v>0.134554</v>
      </c>
      <c r="F539" s="4"/>
      <c r="G539" s="4"/>
      <c r="H539" s="4"/>
      <c r="I539" s="4"/>
      <c r="J539" s="4"/>
      <c r="K539" s="4"/>
      <c r="L539" s="40">
        <v>0</v>
      </c>
      <c r="M539" s="229">
        <v>0.134554</v>
      </c>
      <c r="N539" s="32">
        <f t="shared" si="140"/>
        <v>0.134554</v>
      </c>
      <c r="O539" s="229">
        <v>0.134554</v>
      </c>
      <c r="P539" s="4"/>
      <c r="Q539" s="4"/>
      <c r="R539" s="4"/>
      <c r="S539" s="211"/>
      <c r="T539" s="213"/>
      <c r="U539" s="4"/>
      <c r="V539" s="4"/>
      <c r="W539" s="40" t="s">
        <v>217</v>
      </c>
    </row>
    <row r="540" spans="1:23" ht="15.75">
      <c r="A540" s="50" t="s">
        <v>84</v>
      </c>
      <c r="B540" s="202" t="s">
        <v>137</v>
      </c>
      <c r="C540" s="52"/>
      <c r="D540" s="231">
        <v>0</v>
      </c>
      <c r="E540" s="55">
        <f>N540</f>
        <v>0.280509</v>
      </c>
      <c r="F540" s="4"/>
      <c r="G540" s="4"/>
      <c r="H540" s="4"/>
      <c r="I540" s="4"/>
      <c r="J540" s="4"/>
      <c r="K540" s="4"/>
      <c r="L540" s="40">
        <v>0</v>
      </c>
      <c r="M540" s="229">
        <v>0.280509</v>
      </c>
      <c r="N540" s="32">
        <f t="shared" si="140"/>
        <v>0.280509</v>
      </c>
      <c r="O540" s="229">
        <v>0.280509</v>
      </c>
      <c r="P540" s="4"/>
      <c r="Q540" s="4"/>
      <c r="R540" s="4"/>
      <c r="S540" s="211"/>
      <c r="T540" s="213"/>
      <c r="U540" s="4"/>
      <c r="V540" s="4"/>
      <c r="W540" s="40" t="s">
        <v>217</v>
      </c>
    </row>
    <row r="541" spans="1:23" ht="15.75">
      <c r="A541" s="50" t="s">
        <v>141</v>
      </c>
      <c r="B541" s="202" t="s">
        <v>138</v>
      </c>
      <c r="C541" s="52"/>
      <c r="D541" s="231">
        <v>0</v>
      </c>
      <c r="E541" s="55">
        <f>N541</f>
        <v>0.280722</v>
      </c>
      <c r="F541" s="4"/>
      <c r="G541" s="4"/>
      <c r="H541" s="4"/>
      <c r="I541" s="4"/>
      <c r="J541" s="4"/>
      <c r="K541" s="4"/>
      <c r="L541" s="40">
        <v>0</v>
      </c>
      <c r="M541" s="229">
        <v>0.280722</v>
      </c>
      <c r="N541" s="32">
        <f t="shared" si="140"/>
        <v>0.280722</v>
      </c>
      <c r="O541" s="229">
        <v>0.280722</v>
      </c>
      <c r="P541" s="4"/>
      <c r="Q541" s="4"/>
      <c r="R541" s="4"/>
      <c r="S541" s="211"/>
      <c r="T541" s="213"/>
      <c r="U541" s="4"/>
      <c r="V541" s="4"/>
      <c r="W541" s="40" t="s">
        <v>217</v>
      </c>
    </row>
    <row r="542" spans="1:23" ht="15.75">
      <c r="A542" s="50" t="s">
        <v>142</v>
      </c>
      <c r="B542" s="202" t="s">
        <v>139</v>
      </c>
      <c r="C542" s="52"/>
      <c r="D542" s="231">
        <v>0</v>
      </c>
      <c r="E542" s="55">
        <f>N542</f>
        <v>0.036491</v>
      </c>
      <c r="F542" s="4"/>
      <c r="G542" s="4"/>
      <c r="H542" s="4"/>
      <c r="I542" s="4"/>
      <c r="J542" s="4"/>
      <c r="K542" s="4"/>
      <c r="L542" s="40">
        <v>0</v>
      </c>
      <c r="M542" s="229">
        <v>0.036491</v>
      </c>
      <c r="N542" s="32">
        <f t="shared" si="140"/>
        <v>0.036491</v>
      </c>
      <c r="O542" s="229">
        <v>0.036491</v>
      </c>
      <c r="P542" s="4"/>
      <c r="Q542" s="4"/>
      <c r="R542" s="4"/>
      <c r="S542" s="211"/>
      <c r="T542" s="213"/>
      <c r="U542" s="4"/>
      <c r="V542" s="4"/>
      <c r="W542" s="40" t="s">
        <v>217</v>
      </c>
    </row>
    <row r="543" spans="1:23" ht="15.75">
      <c r="A543" s="50" t="s">
        <v>143</v>
      </c>
      <c r="B543" s="202" t="s">
        <v>140</v>
      </c>
      <c r="C543" s="52"/>
      <c r="D543" s="231">
        <v>0</v>
      </c>
      <c r="E543" s="55">
        <f>N543</f>
        <v>0.192327</v>
      </c>
      <c r="F543" s="4"/>
      <c r="G543" s="4"/>
      <c r="H543" s="4"/>
      <c r="I543" s="4"/>
      <c r="J543" s="4"/>
      <c r="K543" s="4"/>
      <c r="L543" s="40">
        <v>0</v>
      </c>
      <c r="M543" s="229">
        <v>0.192327</v>
      </c>
      <c r="N543" s="32">
        <f t="shared" si="140"/>
        <v>0.192327</v>
      </c>
      <c r="O543" s="229">
        <v>0.192327</v>
      </c>
      <c r="P543" s="4"/>
      <c r="Q543" s="4"/>
      <c r="R543" s="4"/>
      <c r="S543" s="211"/>
      <c r="T543" s="213"/>
      <c r="U543" s="4"/>
      <c r="V543" s="4"/>
      <c r="W543" s="40" t="s">
        <v>217</v>
      </c>
    </row>
    <row r="544" spans="1:23" ht="15.75">
      <c r="A544" s="50"/>
      <c r="B544" s="62"/>
      <c r="C544" s="52"/>
      <c r="D544" s="231"/>
      <c r="E544" s="33"/>
      <c r="F544" s="4"/>
      <c r="G544" s="4"/>
      <c r="H544" s="4"/>
      <c r="I544" s="4"/>
      <c r="J544" s="4"/>
      <c r="K544" s="4"/>
      <c r="L544" s="4"/>
      <c r="M544" s="4"/>
      <c r="N544" s="40"/>
      <c r="O544" s="4"/>
      <c r="P544" s="4"/>
      <c r="Q544" s="4"/>
      <c r="R544" s="4"/>
      <c r="S544" s="211"/>
      <c r="T544" s="213"/>
      <c r="U544" s="4"/>
      <c r="V544" s="4"/>
      <c r="W544" s="34"/>
    </row>
    <row r="545" spans="1:23" ht="47.25">
      <c r="A545" s="205" t="s">
        <v>656</v>
      </c>
      <c r="B545" s="205"/>
      <c r="C545" s="52"/>
      <c r="D545" s="231"/>
      <c r="E545" s="33"/>
      <c r="F545" s="4"/>
      <c r="G545" s="4"/>
      <c r="H545" s="4"/>
      <c r="I545" s="4"/>
      <c r="J545" s="4"/>
      <c r="K545" s="4"/>
      <c r="L545" s="4"/>
      <c r="M545" s="4"/>
      <c r="N545" s="40"/>
      <c r="O545" s="4"/>
      <c r="P545" s="4"/>
      <c r="Q545" s="4"/>
      <c r="R545" s="4"/>
      <c r="S545" s="211"/>
      <c r="T545" s="213"/>
      <c r="U545" s="4"/>
      <c r="V545" s="4"/>
      <c r="W545" s="34"/>
    </row>
    <row r="546" spans="1:23" ht="31.5">
      <c r="A546" s="31"/>
      <c r="B546" s="32" t="s">
        <v>657</v>
      </c>
      <c r="C546" s="52"/>
      <c r="D546" s="52"/>
      <c r="E546" s="63"/>
      <c r="F546" s="4"/>
      <c r="G546" s="4"/>
      <c r="H546" s="4"/>
      <c r="I546" s="4"/>
      <c r="J546" s="4"/>
      <c r="K546" s="4"/>
      <c r="L546" s="4"/>
      <c r="M546" s="4"/>
      <c r="N546" s="4"/>
      <c r="O546" s="4"/>
      <c r="P546" s="4"/>
      <c r="Q546" s="4"/>
      <c r="R546" s="4"/>
      <c r="S546" s="211"/>
      <c r="T546" s="213"/>
      <c r="U546" s="4"/>
      <c r="V546" s="4"/>
      <c r="W546" s="34"/>
    </row>
    <row r="547" spans="1:23" ht="15.75">
      <c r="A547" s="64">
        <v>1</v>
      </c>
      <c r="B547" s="53" t="s">
        <v>559</v>
      </c>
      <c r="C547" s="52"/>
      <c r="D547" s="52"/>
      <c r="E547" s="63"/>
      <c r="F547" s="4"/>
      <c r="G547" s="4"/>
      <c r="H547" s="4"/>
      <c r="I547" s="4"/>
      <c r="J547" s="4"/>
      <c r="K547" s="4"/>
      <c r="L547" s="4"/>
      <c r="M547" s="4"/>
      <c r="N547" s="4"/>
      <c r="O547" s="4"/>
      <c r="P547" s="4"/>
      <c r="Q547" s="4"/>
      <c r="R547" s="4"/>
      <c r="S547" s="211"/>
      <c r="T547" s="213"/>
      <c r="U547" s="4"/>
      <c r="V547" s="4"/>
      <c r="W547" s="34"/>
    </row>
    <row r="548" spans="1:23" ht="16.5" thickBot="1">
      <c r="A548" s="64">
        <v>2</v>
      </c>
      <c r="B548" s="53" t="s">
        <v>560</v>
      </c>
      <c r="C548" s="52"/>
      <c r="D548" s="52"/>
      <c r="E548" s="63"/>
      <c r="F548" s="4"/>
      <c r="G548" s="4"/>
      <c r="H548" s="4"/>
      <c r="I548" s="4"/>
      <c r="J548" s="4"/>
      <c r="K548" s="4"/>
      <c r="L548" s="4"/>
      <c r="M548" s="4"/>
      <c r="N548" s="4"/>
      <c r="O548" s="4"/>
      <c r="P548" s="4"/>
      <c r="Q548" s="4"/>
      <c r="R548" s="69"/>
      <c r="S548" s="254"/>
      <c r="T548" s="255"/>
      <c r="U548" s="4"/>
      <c r="V548" s="4"/>
      <c r="W548" s="34"/>
    </row>
    <row r="549" spans="1:23" ht="16.5" thickBot="1">
      <c r="A549" s="65" t="s">
        <v>561</v>
      </c>
      <c r="B549" s="66"/>
      <c r="C549" s="67"/>
      <c r="D549" s="67"/>
      <c r="E549" s="68"/>
      <c r="F549" s="69"/>
      <c r="G549" s="69"/>
      <c r="H549" s="69"/>
      <c r="I549" s="69"/>
      <c r="J549" s="69"/>
      <c r="K549" s="69"/>
      <c r="L549" s="69"/>
      <c r="M549" s="69"/>
      <c r="N549" s="69"/>
      <c r="O549" s="69"/>
      <c r="P549" s="69"/>
      <c r="Q549" s="69"/>
      <c r="U549" s="69"/>
      <c r="V549" s="69"/>
      <c r="W549" s="70"/>
    </row>
    <row r="551" spans="18:19" ht="23.25">
      <c r="R551" s="206"/>
      <c r="S551" s="206"/>
    </row>
    <row r="552" spans="2:17" ht="23.25">
      <c r="B552" s="206"/>
      <c r="C552" s="206"/>
      <c r="D552" s="206"/>
      <c r="E552" s="206"/>
      <c r="F552" s="206" t="s">
        <v>267</v>
      </c>
      <c r="G552" s="206"/>
      <c r="H552" s="206"/>
      <c r="I552" s="206"/>
      <c r="J552" s="206"/>
      <c r="K552" s="206"/>
      <c r="L552" s="206"/>
      <c r="M552" s="206"/>
      <c r="N552" s="206"/>
      <c r="O552" s="206"/>
      <c r="P552" s="206"/>
      <c r="Q552" s="206"/>
    </row>
  </sheetData>
  <sheetProtection selectLockedCells="1" selectUnlockedCells="1"/>
  <mergeCells count="18">
    <mergeCell ref="T15:T16"/>
    <mergeCell ref="U15:V15"/>
    <mergeCell ref="D15:E15"/>
    <mergeCell ref="F15:G15"/>
    <mergeCell ref="H15:I15"/>
    <mergeCell ref="J15:K15"/>
    <mergeCell ref="L15:M15"/>
    <mergeCell ref="S15:S16"/>
    <mergeCell ref="A4:W4"/>
    <mergeCell ref="A14:A16"/>
    <mergeCell ref="B14:B16"/>
    <mergeCell ref="C14:C16"/>
    <mergeCell ref="D14:M14"/>
    <mergeCell ref="N14:O15"/>
    <mergeCell ref="P14:Q15"/>
    <mergeCell ref="R14:R16"/>
    <mergeCell ref="S14:V14"/>
    <mergeCell ref="W14:W16"/>
  </mergeCells>
  <dataValidations count="1">
    <dataValidation type="decimal" operator="notEqual" allowBlank="1" showInputMessage="1" showErrorMessage="1" sqref="C26:M26">
      <formula1>1E+25</formula1>
    </dataValidation>
  </dataValidations>
  <printOptions/>
  <pageMargins left="0.03937007874015748" right="0.03937007874015748" top="0.1968503937007874" bottom="0.1968503937007874" header="0.5118110236220472" footer="0.26"/>
  <pageSetup fitToHeight="0" fitToWidth="2" horizontalDpi="300" verticalDpi="300" orientation="landscape" paperSize="9" scale="50" r:id="rId1"/>
  <colBreaks count="1" manualBreakCount="1">
    <brk id="23" max="65535" man="1"/>
  </colBreaks>
</worksheet>
</file>

<file path=xl/worksheets/sheet6.xml><?xml version="1.0" encoding="utf-8"?>
<worksheet xmlns="http://schemas.openxmlformats.org/spreadsheetml/2006/main" xmlns:r="http://schemas.openxmlformats.org/officeDocument/2006/relationships">
  <sheetPr>
    <tabColor rgb="FF7030A0"/>
  </sheetPr>
  <dimension ref="A1:AJ480"/>
  <sheetViews>
    <sheetView view="pageBreakPreview" zoomScale="50" zoomScaleNormal="84" zoomScaleSheetLayoutView="50" workbookViewId="0" topLeftCell="A4">
      <selection activeCell="AF29" sqref="AF29"/>
    </sheetView>
  </sheetViews>
  <sheetFormatPr defaultColWidth="9.00390625" defaultRowHeight="15.75"/>
  <cols>
    <col min="1" max="1" width="5.875" style="1" customWidth="1"/>
    <col min="2" max="2" width="36.125" style="2" customWidth="1"/>
    <col min="3" max="3" width="7.75390625" style="19" customWidth="1"/>
    <col min="4" max="4" width="7.125" style="2" customWidth="1"/>
    <col min="5" max="5" width="7.00390625" style="2" customWidth="1"/>
    <col min="6" max="6" width="7.75390625" style="2" customWidth="1"/>
    <col min="7" max="7" width="6.75390625" style="2" customWidth="1"/>
    <col min="8" max="8" width="9.25390625" style="19" customWidth="1"/>
    <col min="9" max="9" width="7.625" style="2" customWidth="1"/>
    <col min="10" max="10" width="8.75390625" style="2" customWidth="1"/>
    <col min="11" max="12" width="8.625" style="2" customWidth="1"/>
    <col min="13" max="13" width="6.875" style="2" hidden="1" customWidth="1"/>
    <col min="14" max="14" width="6.75390625" style="2" hidden="1" customWidth="1"/>
    <col min="15" max="15" width="7.375" style="2" hidden="1" customWidth="1"/>
    <col min="16" max="16" width="7.75390625" style="2" hidden="1" customWidth="1"/>
    <col min="17" max="17" width="6.875" style="2" hidden="1" customWidth="1"/>
    <col min="18" max="18" width="9.125" style="2" customWidth="1"/>
    <col min="19" max="19" width="8.625" style="2" customWidth="1"/>
    <col min="20" max="20" width="12.25390625" style="2" customWidth="1"/>
    <col min="21" max="21" width="8.625" style="2" customWidth="1"/>
    <col min="22" max="22" width="7.375" style="2" customWidth="1"/>
    <col min="23" max="23" width="6.75390625" style="2" customWidth="1"/>
    <col min="24" max="24" width="6.00390625" style="2" customWidth="1"/>
    <col min="25" max="25" width="4.625" style="2" customWidth="1"/>
    <col min="26" max="27" width="6.125" style="2" customWidth="1"/>
    <col min="28" max="28" width="6.375" style="2" customWidth="1"/>
    <col min="29" max="29" width="5.875" style="2" customWidth="1"/>
    <col min="30" max="30" width="6.25390625" style="2" customWidth="1"/>
    <col min="31" max="31" width="6.125" style="2" customWidth="1"/>
    <col min="32" max="32" width="8.00390625" style="1" customWidth="1"/>
    <col min="33" max="33" width="7.50390625" style="2" customWidth="1"/>
    <col min="34" max="34" width="7.375" style="2" customWidth="1"/>
    <col min="35" max="35" width="6.875" style="2" customWidth="1"/>
    <col min="36" max="36" width="9.125" style="2" customWidth="1"/>
    <col min="37" max="16384" width="9.00390625" style="1" customWidth="1"/>
  </cols>
  <sheetData>
    <row r="1" spans="3:36" ht="15.75" hidden="1">
      <c r="C1" s="2"/>
      <c r="H1" s="2"/>
      <c r="N1" s="28"/>
      <c r="O1" s="28"/>
      <c r="P1" s="28"/>
      <c r="Q1" s="28"/>
      <c r="W1" s="147" t="s">
        <v>268</v>
      </c>
      <c r="X1" s="1"/>
      <c r="Y1" s="1"/>
      <c r="Z1" s="1"/>
      <c r="AA1" s="1"/>
      <c r="AB1" s="1"/>
      <c r="AC1" s="1"/>
      <c r="AD1" s="1"/>
      <c r="AE1" s="1"/>
      <c r="AG1" s="1"/>
      <c r="AH1" s="1"/>
      <c r="AI1" s="1"/>
      <c r="AJ1" s="1"/>
    </row>
    <row r="2" spans="3:36" ht="15.75" hidden="1">
      <c r="C2" s="2"/>
      <c r="H2" s="2"/>
      <c r="N2" s="28"/>
      <c r="O2" s="28"/>
      <c r="P2" s="28"/>
      <c r="Q2" s="28"/>
      <c r="W2" s="147" t="s">
        <v>567</v>
      </c>
      <c r="X2" s="1"/>
      <c r="Y2" s="1"/>
      <c r="Z2" s="1"/>
      <c r="AA2" s="1"/>
      <c r="AB2" s="1"/>
      <c r="AC2" s="1"/>
      <c r="AD2" s="1"/>
      <c r="AE2" s="1"/>
      <c r="AG2" s="1"/>
      <c r="AH2" s="1"/>
      <c r="AI2" s="1"/>
      <c r="AJ2" s="1"/>
    </row>
    <row r="3" spans="3:36" ht="15.75" hidden="1">
      <c r="C3" s="2"/>
      <c r="H3" s="2"/>
      <c r="N3" s="28"/>
      <c r="O3" s="28"/>
      <c r="P3" s="28"/>
      <c r="Q3" s="28"/>
      <c r="W3" s="147" t="s">
        <v>568</v>
      </c>
      <c r="X3" s="1"/>
      <c r="Y3" s="1"/>
      <c r="Z3" s="1"/>
      <c r="AA3" s="1"/>
      <c r="AB3" s="1"/>
      <c r="AC3" s="1"/>
      <c r="AD3" s="1"/>
      <c r="AE3" s="1"/>
      <c r="AG3" s="1"/>
      <c r="AH3" s="1"/>
      <c r="AI3" s="1"/>
      <c r="AJ3" s="1"/>
    </row>
    <row r="4" spans="1:36" ht="50.25" customHeight="1">
      <c r="A4" s="370" t="s">
        <v>144</v>
      </c>
      <c r="B4" s="370"/>
      <c r="C4" s="370"/>
      <c r="D4" s="370"/>
      <c r="E4" s="370"/>
      <c r="F4" s="370"/>
      <c r="G4" s="370"/>
      <c r="H4" s="370"/>
      <c r="I4" s="370"/>
      <c r="J4" s="370"/>
      <c r="K4" s="370"/>
      <c r="L4" s="370"/>
      <c r="M4" s="370"/>
      <c r="N4" s="370"/>
      <c r="O4" s="370"/>
      <c r="P4" s="370"/>
      <c r="Q4" s="370"/>
      <c r="R4" s="370"/>
      <c r="S4" s="370"/>
      <c r="T4" s="370"/>
      <c r="U4" s="370"/>
      <c r="V4" s="370"/>
      <c r="W4" s="370"/>
      <c r="X4" s="371"/>
      <c r="Y4" s="371"/>
      <c r="Z4" s="371"/>
      <c r="AA4" s="371"/>
      <c r="AB4" s="371"/>
      <c r="AC4" s="371"/>
      <c r="AD4" s="1"/>
      <c r="AE4" s="1"/>
      <c r="AG4" s="1"/>
      <c r="AH4" s="1"/>
      <c r="AI4" s="1"/>
      <c r="AJ4" s="1"/>
    </row>
    <row r="5" spans="3:36" ht="23.25">
      <c r="C5" s="2"/>
      <c r="H5" s="2"/>
      <c r="N5" s="28"/>
      <c r="O5" s="28"/>
      <c r="P5" s="28"/>
      <c r="Q5" s="28"/>
      <c r="Y5" s="1"/>
      <c r="Z5" s="1"/>
      <c r="AA5" s="1"/>
      <c r="AC5" s="197"/>
      <c r="AD5" s="197"/>
      <c r="AE5" s="197"/>
      <c r="AF5" s="197"/>
      <c r="AH5" s="198"/>
      <c r="AI5" s="29" t="s">
        <v>621</v>
      </c>
      <c r="AJ5" s="1"/>
    </row>
    <row r="6" spans="3:36" ht="23.25">
      <c r="C6" s="2"/>
      <c r="H6" s="2"/>
      <c r="N6" s="28"/>
      <c r="O6" s="28"/>
      <c r="P6" s="28"/>
      <c r="Q6" s="28"/>
      <c r="Y6" s="1"/>
      <c r="Z6" s="1"/>
      <c r="AA6" s="1"/>
      <c r="AC6" s="197"/>
      <c r="AD6" s="197"/>
      <c r="AE6" s="197"/>
      <c r="AF6" s="197"/>
      <c r="AH6" s="198"/>
      <c r="AI6" s="29" t="s">
        <v>622</v>
      </c>
      <c r="AJ6" s="1"/>
    </row>
    <row r="7" spans="3:36" ht="23.25">
      <c r="C7" s="2"/>
      <c r="H7" s="2"/>
      <c r="N7" s="28"/>
      <c r="O7" s="28"/>
      <c r="P7" s="28"/>
      <c r="Q7" s="28"/>
      <c r="Y7" s="1"/>
      <c r="Z7" s="1"/>
      <c r="AA7" s="1"/>
      <c r="AC7" s="197"/>
      <c r="AD7" s="197"/>
      <c r="AE7" s="197"/>
      <c r="AF7" s="197"/>
      <c r="AH7" s="198"/>
      <c r="AI7" s="29" t="s">
        <v>569</v>
      </c>
      <c r="AJ7" s="1"/>
    </row>
    <row r="8" spans="3:36" ht="24" customHeight="1">
      <c r="C8" s="2"/>
      <c r="H8" s="2"/>
      <c r="N8" s="28"/>
      <c r="O8" s="28"/>
      <c r="P8" s="28"/>
      <c r="Q8" s="28"/>
      <c r="Y8" s="1"/>
      <c r="Z8" s="1"/>
      <c r="AA8" s="1"/>
      <c r="AC8" s="197"/>
      <c r="AD8" s="197"/>
      <c r="AE8" s="197"/>
      <c r="AF8" s="197"/>
      <c r="AH8" s="198"/>
      <c r="AI8" s="29" t="s">
        <v>570</v>
      </c>
      <c r="AJ8" s="1"/>
    </row>
    <row r="9" spans="3:36" ht="24" customHeight="1">
      <c r="C9" s="2"/>
      <c r="H9" s="2"/>
      <c r="N9" s="28"/>
      <c r="O9" s="28"/>
      <c r="P9" s="28"/>
      <c r="Q9" s="28"/>
      <c r="Y9" s="1"/>
      <c r="Z9" s="1"/>
      <c r="AA9" s="1"/>
      <c r="AC9" s="197"/>
      <c r="AD9" s="197"/>
      <c r="AE9" s="197"/>
      <c r="AF9" s="197"/>
      <c r="AG9" s="372" t="s">
        <v>363</v>
      </c>
      <c r="AH9" s="373"/>
      <c r="AI9" s="373"/>
      <c r="AJ9" s="1"/>
    </row>
    <row r="10" spans="3:36" ht="30.75" customHeight="1">
      <c r="C10" s="2"/>
      <c r="H10" s="2"/>
      <c r="N10" s="28"/>
      <c r="O10" s="28"/>
      <c r="P10" s="28"/>
      <c r="Q10" s="28"/>
      <c r="Y10" s="1"/>
      <c r="Z10" s="1"/>
      <c r="AA10" s="1"/>
      <c r="AC10" s="197"/>
      <c r="AD10" s="197"/>
      <c r="AE10" s="197"/>
      <c r="AF10" s="197"/>
      <c r="AH10" s="198"/>
      <c r="AI10" s="346" t="s">
        <v>562</v>
      </c>
      <c r="AJ10" s="1"/>
    </row>
    <row r="11" spans="1:36" ht="23.25">
      <c r="A11" s="19"/>
      <c r="C11" s="2"/>
      <c r="H11" s="2"/>
      <c r="N11" s="28"/>
      <c r="O11" s="28"/>
      <c r="P11" s="28"/>
      <c r="Q11" s="28"/>
      <c r="Y11" s="1"/>
      <c r="Z11" s="1"/>
      <c r="AA11" s="1"/>
      <c r="AC11" s="197"/>
      <c r="AD11" s="197"/>
      <c r="AE11" s="197"/>
      <c r="AF11" s="197"/>
      <c r="AH11" s="198"/>
      <c r="AI11" s="29" t="s">
        <v>571</v>
      </c>
      <c r="AJ11" s="1"/>
    </row>
    <row r="12" spans="1:36" ht="23.25">
      <c r="A12" s="19"/>
      <c r="C12" s="2"/>
      <c r="H12" s="2"/>
      <c r="N12" s="28"/>
      <c r="O12" s="28"/>
      <c r="P12" s="28"/>
      <c r="Q12" s="28"/>
      <c r="Y12" s="1"/>
      <c r="Z12" s="1"/>
      <c r="AA12" s="1"/>
      <c r="AC12" s="197"/>
      <c r="AD12" s="197"/>
      <c r="AE12" s="197"/>
      <c r="AF12" s="197"/>
      <c r="AH12" s="198"/>
      <c r="AI12" s="29" t="s">
        <v>623</v>
      </c>
      <c r="AJ12" s="1"/>
    </row>
    <row r="13" spans="19:24" ht="24" thickBot="1">
      <c r="S13" s="197"/>
      <c r="T13" s="197"/>
      <c r="U13" s="197"/>
      <c r="V13" s="197"/>
      <c r="W13" s="197"/>
      <c r="X13" s="197"/>
    </row>
    <row r="14" spans="1:36" ht="22.5" customHeight="1" thickBot="1">
      <c r="A14" s="357" t="s">
        <v>624</v>
      </c>
      <c r="B14" s="351" t="s">
        <v>625</v>
      </c>
      <c r="C14" s="351" t="s">
        <v>269</v>
      </c>
      <c r="D14" s="351"/>
      <c r="E14" s="351"/>
      <c r="F14" s="351"/>
      <c r="G14" s="351"/>
      <c r="H14" s="351" t="s">
        <v>270</v>
      </c>
      <c r="I14" s="351"/>
      <c r="J14" s="351"/>
      <c r="K14" s="351"/>
      <c r="L14" s="351"/>
      <c r="M14" s="351" t="s">
        <v>271</v>
      </c>
      <c r="N14" s="351"/>
      <c r="O14" s="351"/>
      <c r="P14" s="351"/>
      <c r="Q14" s="351"/>
      <c r="R14" s="351" t="s">
        <v>272</v>
      </c>
      <c r="S14" s="351"/>
      <c r="T14" s="351"/>
      <c r="U14" s="351"/>
      <c r="V14" s="351"/>
      <c r="W14" s="375" t="s">
        <v>658</v>
      </c>
      <c r="X14" s="375"/>
      <c r="Y14" s="375"/>
      <c r="Z14" s="375"/>
      <c r="AA14" s="375"/>
      <c r="AB14" s="375"/>
      <c r="AC14" s="375"/>
      <c r="AD14" s="375"/>
      <c r="AE14" s="375"/>
      <c r="AF14" s="375"/>
      <c r="AG14" s="375"/>
      <c r="AH14" s="375"/>
      <c r="AI14" s="375"/>
      <c r="AJ14" s="375"/>
    </row>
    <row r="15" spans="1:36" ht="27.75" customHeight="1" thickBot="1">
      <c r="A15" s="357"/>
      <c r="B15" s="351"/>
      <c r="C15" s="351"/>
      <c r="D15" s="351"/>
      <c r="E15" s="351"/>
      <c r="F15" s="351"/>
      <c r="G15" s="351"/>
      <c r="H15" s="351"/>
      <c r="I15" s="351"/>
      <c r="J15" s="351"/>
      <c r="K15" s="351"/>
      <c r="L15" s="351"/>
      <c r="M15" s="351"/>
      <c r="N15" s="351"/>
      <c r="O15" s="351"/>
      <c r="P15" s="351"/>
      <c r="Q15" s="351"/>
      <c r="R15" s="351"/>
      <c r="S15" s="351"/>
      <c r="T15" s="351"/>
      <c r="U15" s="351"/>
      <c r="V15" s="351"/>
      <c r="W15" s="353" t="s">
        <v>659</v>
      </c>
      <c r="X15" s="353"/>
      <c r="Y15" s="353"/>
      <c r="Z15" s="353"/>
      <c r="AA15" s="369" t="s">
        <v>660</v>
      </c>
      <c r="AB15" s="369"/>
      <c r="AC15" s="369"/>
      <c r="AD15" s="369"/>
      <c r="AE15" s="369" t="s">
        <v>661</v>
      </c>
      <c r="AF15" s="369"/>
      <c r="AG15" s="369"/>
      <c r="AH15" s="369"/>
      <c r="AI15" s="369"/>
      <c r="AJ15" s="374" t="s">
        <v>662</v>
      </c>
    </row>
    <row r="16" spans="1:36" ht="79.5" customHeight="1">
      <c r="A16" s="357"/>
      <c r="B16" s="351"/>
      <c r="C16" s="3" t="s">
        <v>672</v>
      </c>
      <c r="D16" s="4" t="s">
        <v>673</v>
      </c>
      <c r="E16" s="4" t="s">
        <v>674</v>
      </c>
      <c r="F16" s="4" t="s">
        <v>675</v>
      </c>
      <c r="G16" s="4" t="s">
        <v>676</v>
      </c>
      <c r="H16" s="3" t="s">
        <v>672</v>
      </c>
      <c r="I16" s="4" t="s">
        <v>673</v>
      </c>
      <c r="J16" s="4" t="s">
        <v>674</v>
      </c>
      <c r="K16" s="4" t="s">
        <v>675</v>
      </c>
      <c r="L16" s="4" t="s">
        <v>676</v>
      </c>
      <c r="M16" s="4" t="s">
        <v>672</v>
      </c>
      <c r="N16" s="4" t="s">
        <v>673</v>
      </c>
      <c r="O16" s="4" t="s">
        <v>674</v>
      </c>
      <c r="P16" s="4" t="s">
        <v>675</v>
      </c>
      <c r="Q16" s="4" t="s">
        <v>676</v>
      </c>
      <c r="R16" s="4" t="s">
        <v>672</v>
      </c>
      <c r="S16" s="4" t="s">
        <v>673</v>
      </c>
      <c r="T16" s="4" t="s">
        <v>674</v>
      </c>
      <c r="U16" s="4" t="s">
        <v>675</v>
      </c>
      <c r="V16" s="4" t="s">
        <v>676</v>
      </c>
      <c r="W16" s="74" t="s">
        <v>663</v>
      </c>
      <c r="X16" s="10" t="s">
        <v>677</v>
      </c>
      <c r="Y16" s="4" t="s">
        <v>665</v>
      </c>
      <c r="Z16" s="4" t="s">
        <v>678</v>
      </c>
      <c r="AA16" s="16" t="s">
        <v>663</v>
      </c>
      <c r="AB16" s="75" t="s">
        <v>664</v>
      </c>
      <c r="AC16" s="75" t="s">
        <v>666</v>
      </c>
      <c r="AD16" s="75" t="s">
        <v>667</v>
      </c>
      <c r="AE16" s="16" t="s">
        <v>668</v>
      </c>
      <c r="AF16" s="75" t="s">
        <v>664</v>
      </c>
      <c r="AG16" s="76" t="s">
        <v>669</v>
      </c>
      <c r="AH16" s="76" t="s">
        <v>670</v>
      </c>
      <c r="AI16" s="75" t="s">
        <v>671</v>
      </c>
      <c r="AJ16" s="374"/>
    </row>
    <row r="17" spans="1:36" ht="39" customHeight="1">
      <c r="A17" s="31"/>
      <c r="B17" s="32" t="s">
        <v>595</v>
      </c>
      <c r="C17" s="33">
        <f aca="true" t="shared" si="0" ref="C17:V17">C18+C19</f>
        <v>69.22124656508475</v>
      </c>
      <c r="D17" s="33">
        <f t="shared" si="0"/>
        <v>4.7341999999999995</v>
      </c>
      <c r="E17" s="33">
        <f t="shared" si="0"/>
        <v>13.692775531186438</v>
      </c>
      <c r="F17" s="33">
        <f t="shared" si="0"/>
        <v>45.224181169491516</v>
      </c>
      <c r="G17" s="33">
        <f t="shared" si="0"/>
        <v>4.075729</v>
      </c>
      <c r="H17" s="33">
        <f t="shared" si="0"/>
        <v>147.73859140499997</v>
      </c>
      <c r="I17" s="33">
        <f t="shared" si="0"/>
        <v>3.5985790300000002</v>
      </c>
      <c r="J17" s="33">
        <f t="shared" si="0"/>
        <v>28.847610899999985</v>
      </c>
      <c r="K17" s="33">
        <f t="shared" si="0"/>
        <v>109.32224552499997</v>
      </c>
      <c r="L17" s="33">
        <f t="shared" si="0"/>
        <v>4.64449618</v>
      </c>
      <c r="M17" s="33">
        <f t="shared" si="0"/>
        <v>0</v>
      </c>
      <c r="N17" s="33">
        <f t="shared" si="0"/>
        <v>0</v>
      </c>
      <c r="O17" s="33">
        <f t="shared" si="0"/>
        <v>0</v>
      </c>
      <c r="P17" s="33">
        <f t="shared" si="0"/>
        <v>0</v>
      </c>
      <c r="Q17" s="33">
        <f t="shared" si="0"/>
        <v>0</v>
      </c>
      <c r="R17" s="33">
        <f t="shared" si="0"/>
        <v>147.73859140499997</v>
      </c>
      <c r="S17" s="33">
        <f t="shared" si="0"/>
        <v>3.5985790300000002</v>
      </c>
      <c r="T17" s="33">
        <f t="shared" si="0"/>
        <v>28.847610899999985</v>
      </c>
      <c r="U17" s="33">
        <f t="shared" si="0"/>
        <v>109.32224552499997</v>
      </c>
      <c r="V17" s="33">
        <f t="shared" si="0"/>
        <v>4.64449618</v>
      </c>
      <c r="W17" s="4"/>
      <c r="X17" s="4"/>
      <c r="Y17" s="4"/>
      <c r="Z17" s="4"/>
      <c r="AA17" s="4"/>
      <c r="AB17" s="4"/>
      <c r="AC17" s="4"/>
      <c r="AD17" s="4"/>
      <c r="AE17" s="4"/>
      <c r="AF17" s="4"/>
      <c r="AG17" s="4"/>
      <c r="AH17" s="4"/>
      <c r="AI17" s="4"/>
      <c r="AJ17" s="34"/>
    </row>
    <row r="18" spans="1:36" ht="29.25" customHeight="1">
      <c r="A18" s="31"/>
      <c r="B18" s="32" t="s">
        <v>596</v>
      </c>
      <c r="C18" s="33">
        <f>C42+C72+C115+C147+C230+C234+C244+C250+C273+C318+C319+C348</f>
        <v>69.22124656508475</v>
      </c>
      <c r="D18" s="33">
        <f aca="true" t="shared" si="1" ref="D18:V18">D42+D72+D115+D147+D230+D234+D244+D250+D273+D318+D319+D348</f>
        <v>4.7341999999999995</v>
      </c>
      <c r="E18" s="33">
        <f t="shared" si="1"/>
        <v>13.692775531186438</v>
      </c>
      <c r="F18" s="33">
        <f t="shared" si="1"/>
        <v>45.224181169491516</v>
      </c>
      <c r="G18" s="33">
        <f t="shared" si="1"/>
        <v>4.075729</v>
      </c>
      <c r="H18" s="33">
        <f t="shared" si="1"/>
        <v>69.28583510500002</v>
      </c>
      <c r="I18" s="33">
        <f t="shared" si="1"/>
        <v>3.3564110300000003</v>
      </c>
      <c r="J18" s="33">
        <f t="shared" si="1"/>
        <v>9.0018586</v>
      </c>
      <c r="K18" s="33">
        <f t="shared" si="1"/>
        <v>50.95740952500001</v>
      </c>
      <c r="L18" s="33">
        <f t="shared" si="1"/>
        <v>4.64449618</v>
      </c>
      <c r="M18" s="33">
        <f t="shared" si="1"/>
        <v>0</v>
      </c>
      <c r="N18" s="33">
        <f t="shared" si="1"/>
        <v>0</v>
      </c>
      <c r="O18" s="33">
        <f t="shared" si="1"/>
        <v>0</v>
      </c>
      <c r="P18" s="33">
        <f t="shared" si="1"/>
        <v>0</v>
      </c>
      <c r="Q18" s="33">
        <f t="shared" si="1"/>
        <v>0</v>
      </c>
      <c r="R18" s="33">
        <f t="shared" si="1"/>
        <v>69.28583510500002</v>
      </c>
      <c r="S18" s="33">
        <f t="shared" si="1"/>
        <v>3.3564110300000003</v>
      </c>
      <c r="T18" s="33">
        <f t="shared" si="1"/>
        <v>9.0018586</v>
      </c>
      <c r="U18" s="33">
        <f t="shared" si="1"/>
        <v>50.95740952500001</v>
      </c>
      <c r="V18" s="33">
        <f t="shared" si="1"/>
        <v>4.64449618</v>
      </c>
      <c r="W18" s="4"/>
      <c r="X18" s="4"/>
      <c r="Y18" s="4"/>
      <c r="Z18" s="4"/>
      <c r="AA18" s="4"/>
      <c r="AB18" s="4"/>
      <c r="AC18" s="4"/>
      <c r="AD18" s="4"/>
      <c r="AE18" s="4"/>
      <c r="AF18" s="4"/>
      <c r="AG18" s="4"/>
      <c r="AH18" s="4"/>
      <c r="AI18" s="4"/>
      <c r="AJ18" s="34"/>
    </row>
    <row r="19" spans="1:36" ht="40.5" customHeight="1">
      <c r="A19" s="31"/>
      <c r="B19" s="32" t="s">
        <v>597</v>
      </c>
      <c r="C19" s="33">
        <f aca="true" t="shared" si="2" ref="C19:V19">C355</f>
        <v>0</v>
      </c>
      <c r="D19" s="5">
        <f t="shared" si="2"/>
        <v>0</v>
      </c>
      <c r="E19" s="5">
        <f t="shared" si="2"/>
        <v>0</v>
      </c>
      <c r="F19" s="5">
        <f t="shared" si="2"/>
        <v>0</v>
      </c>
      <c r="G19" s="5">
        <f t="shared" si="2"/>
        <v>0</v>
      </c>
      <c r="H19" s="5">
        <f t="shared" si="2"/>
        <v>78.45275629999995</v>
      </c>
      <c r="I19" s="5">
        <f t="shared" si="2"/>
        <v>0.242168</v>
      </c>
      <c r="J19" s="5">
        <f t="shared" si="2"/>
        <v>19.845752299999987</v>
      </c>
      <c r="K19" s="5">
        <f t="shared" si="2"/>
        <v>58.36483599999997</v>
      </c>
      <c r="L19" s="5">
        <f t="shared" si="2"/>
        <v>0</v>
      </c>
      <c r="M19" s="5">
        <f t="shared" si="2"/>
        <v>0</v>
      </c>
      <c r="N19" s="5">
        <f t="shared" si="2"/>
        <v>0</v>
      </c>
      <c r="O19" s="5">
        <f t="shared" si="2"/>
        <v>0</v>
      </c>
      <c r="P19" s="5">
        <f t="shared" si="2"/>
        <v>0</v>
      </c>
      <c r="Q19" s="5">
        <f t="shared" si="2"/>
        <v>0</v>
      </c>
      <c r="R19" s="5">
        <f t="shared" si="2"/>
        <v>78.45275629999995</v>
      </c>
      <c r="S19" s="5">
        <f t="shared" si="2"/>
        <v>0.242168</v>
      </c>
      <c r="T19" s="5">
        <f t="shared" si="2"/>
        <v>19.845752299999987</v>
      </c>
      <c r="U19" s="5">
        <f t="shared" si="2"/>
        <v>58.36483599999997</v>
      </c>
      <c r="V19" s="5">
        <f t="shared" si="2"/>
        <v>0</v>
      </c>
      <c r="W19" s="4"/>
      <c r="X19" s="4"/>
      <c r="Y19" s="4"/>
      <c r="Z19" s="4"/>
      <c r="AA19" s="4"/>
      <c r="AB19" s="4"/>
      <c r="AC19" s="4"/>
      <c r="AD19" s="4"/>
      <c r="AE19" s="4"/>
      <c r="AF19" s="4"/>
      <c r="AG19" s="4"/>
      <c r="AH19" s="4"/>
      <c r="AI19" s="4"/>
      <c r="AJ19" s="34"/>
    </row>
    <row r="20" spans="1:36" ht="15.75">
      <c r="A20" s="31"/>
      <c r="B20" s="35"/>
      <c r="C20" s="33"/>
      <c r="D20" s="7"/>
      <c r="E20" s="7"/>
      <c r="F20" s="7"/>
      <c r="G20" s="7"/>
      <c r="H20" s="5"/>
      <c r="I20" s="7"/>
      <c r="J20" s="7"/>
      <c r="K20" s="7"/>
      <c r="L20" s="7"/>
      <c r="M20" s="7"/>
      <c r="N20" s="7"/>
      <c r="O20" s="7"/>
      <c r="P20" s="7"/>
      <c r="Q20" s="7"/>
      <c r="R20" s="7"/>
      <c r="S20" s="7"/>
      <c r="T20" s="7"/>
      <c r="U20" s="7"/>
      <c r="V20" s="7"/>
      <c r="W20" s="4"/>
      <c r="X20" s="4"/>
      <c r="Y20" s="4"/>
      <c r="Z20" s="4"/>
      <c r="AA20" s="4"/>
      <c r="AB20" s="4"/>
      <c r="AC20" s="4"/>
      <c r="AD20" s="4"/>
      <c r="AE20" s="4"/>
      <c r="AF20" s="4"/>
      <c r="AG20" s="4"/>
      <c r="AH20" s="4"/>
      <c r="AI20" s="4"/>
      <c r="AJ20" s="34"/>
    </row>
    <row r="21" spans="1:36" ht="31.5">
      <c r="A21" s="37">
        <v>1</v>
      </c>
      <c r="B21" s="3" t="s">
        <v>627</v>
      </c>
      <c r="C21" s="33"/>
      <c r="D21" s="7"/>
      <c r="E21" s="7"/>
      <c r="F21" s="7"/>
      <c r="G21" s="7"/>
      <c r="H21" s="5"/>
      <c r="I21" s="7"/>
      <c r="J21" s="7"/>
      <c r="K21" s="7"/>
      <c r="L21" s="7"/>
      <c r="M21" s="7"/>
      <c r="N21" s="7"/>
      <c r="O21" s="7"/>
      <c r="P21" s="7"/>
      <c r="Q21" s="7"/>
      <c r="R21" s="5"/>
      <c r="S21" s="7"/>
      <c r="T21" s="7"/>
      <c r="U21" s="7"/>
      <c r="V21" s="7"/>
      <c r="W21" s="4"/>
      <c r="X21" s="4"/>
      <c r="Y21" s="4"/>
      <c r="Z21" s="4"/>
      <c r="AA21" s="4"/>
      <c r="AB21" s="4"/>
      <c r="AC21" s="4"/>
      <c r="AD21" s="4"/>
      <c r="AE21" s="4"/>
      <c r="AF21" s="4"/>
      <c r="AG21" s="4"/>
      <c r="AH21" s="4"/>
      <c r="AI21" s="4"/>
      <c r="AJ21" s="34"/>
    </row>
    <row r="22" spans="1:36" ht="31.5">
      <c r="A22" s="38" t="s">
        <v>628</v>
      </c>
      <c r="B22" s="3" t="s">
        <v>629</v>
      </c>
      <c r="C22" s="33"/>
      <c r="D22" s="7"/>
      <c r="E22" s="7"/>
      <c r="F22" s="7"/>
      <c r="G22" s="7"/>
      <c r="H22" s="5"/>
      <c r="I22" s="7"/>
      <c r="J22" s="7"/>
      <c r="K22" s="7"/>
      <c r="L22" s="7"/>
      <c r="M22" s="7"/>
      <c r="N22" s="7"/>
      <c r="O22" s="7"/>
      <c r="P22" s="7"/>
      <c r="Q22" s="7"/>
      <c r="R22" s="5"/>
      <c r="S22" s="7"/>
      <c r="T22" s="7"/>
      <c r="U22" s="7"/>
      <c r="V22" s="7"/>
      <c r="W22" s="4"/>
      <c r="X22" s="4"/>
      <c r="Y22" s="4"/>
      <c r="Z22" s="4"/>
      <c r="AA22" s="4"/>
      <c r="AB22" s="4"/>
      <c r="AC22" s="4"/>
      <c r="AD22" s="4"/>
      <c r="AE22" s="4"/>
      <c r="AF22" s="4"/>
      <c r="AG22" s="4"/>
      <c r="AH22" s="4"/>
      <c r="AI22" s="4"/>
      <c r="AJ22" s="34"/>
    </row>
    <row r="23" spans="1:36" ht="56.25">
      <c r="A23" s="39" t="s">
        <v>630</v>
      </c>
      <c r="B23" s="12" t="s">
        <v>631</v>
      </c>
      <c r="C23" s="33"/>
      <c r="D23" s="7"/>
      <c r="E23" s="7"/>
      <c r="F23" s="7"/>
      <c r="G23" s="7"/>
      <c r="H23" s="21"/>
      <c r="I23" s="7"/>
      <c r="J23" s="7"/>
      <c r="K23" s="7"/>
      <c r="L23" s="7"/>
      <c r="M23" s="7"/>
      <c r="N23" s="7"/>
      <c r="O23" s="7"/>
      <c r="P23" s="7"/>
      <c r="Q23" s="7"/>
      <c r="R23" s="5"/>
      <c r="S23" s="7"/>
      <c r="T23" s="7"/>
      <c r="U23" s="7"/>
      <c r="V23" s="7"/>
      <c r="W23" s="4"/>
      <c r="X23" s="4"/>
      <c r="Y23" s="4"/>
      <c r="Z23" s="4"/>
      <c r="AA23" s="4"/>
      <c r="AB23" s="4"/>
      <c r="AC23" s="4"/>
      <c r="AD23" s="4"/>
      <c r="AE23" s="4"/>
      <c r="AF23" s="4"/>
      <c r="AG23" s="4"/>
      <c r="AH23" s="4"/>
      <c r="AI23" s="4"/>
      <c r="AJ23" s="34"/>
    </row>
    <row r="24" spans="1:36" ht="15.75">
      <c r="A24" s="41" t="s">
        <v>630</v>
      </c>
      <c r="B24" s="13" t="s">
        <v>679</v>
      </c>
      <c r="C24" s="33"/>
      <c r="D24" s="7"/>
      <c r="E24" s="7"/>
      <c r="F24" s="7"/>
      <c r="G24" s="7"/>
      <c r="H24" s="5"/>
      <c r="I24" s="7"/>
      <c r="J24" s="7"/>
      <c r="K24" s="7"/>
      <c r="L24" s="7"/>
      <c r="M24" s="7"/>
      <c r="N24" s="7"/>
      <c r="O24" s="7"/>
      <c r="P24" s="7"/>
      <c r="Q24" s="7"/>
      <c r="R24" s="5"/>
      <c r="S24" s="7"/>
      <c r="T24" s="7"/>
      <c r="U24" s="7"/>
      <c r="V24" s="7"/>
      <c r="W24" s="4"/>
      <c r="X24" s="4"/>
      <c r="Y24" s="4"/>
      <c r="Z24" s="4"/>
      <c r="AA24" s="4"/>
      <c r="AB24" s="4"/>
      <c r="AC24" s="4"/>
      <c r="AD24" s="4"/>
      <c r="AE24" s="4"/>
      <c r="AF24" s="4"/>
      <c r="AG24" s="4"/>
      <c r="AH24" s="4"/>
      <c r="AI24" s="4"/>
      <c r="AJ24" s="34"/>
    </row>
    <row r="25" spans="1:36" ht="31.5">
      <c r="A25" s="209" t="s">
        <v>630</v>
      </c>
      <c r="B25" s="210" t="s">
        <v>756</v>
      </c>
      <c r="C25" s="33">
        <f>D25+E25+F25+G25</f>
        <v>0.203</v>
      </c>
      <c r="D25" s="213"/>
      <c r="E25" s="213">
        <v>0.073</v>
      </c>
      <c r="F25" s="213">
        <v>0.13</v>
      </c>
      <c r="G25" s="213"/>
      <c r="H25" s="5">
        <f aca="true" t="shared" si="3" ref="H25:H30">I25+J25+K25+L25</f>
        <v>0.14311334</v>
      </c>
      <c r="I25" s="213"/>
      <c r="J25" s="213">
        <v>0.00413343</v>
      </c>
      <c r="K25" s="213">
        <v>0.13897991</v>
      </c>
      <c r="L25" s="213"/>
      <c r="M25" s="213">
        <v>0</v>
      </c>
      <c r="N25" s="213"/>
      <c r="O25" s="213"/>
      <c r="P25" s="213"/>
      <c r="Q25" s="213"/>
      <c r="R25" s="5">
        <v>0.14311334</v>
      </c>
      <c r="S25" s="213"/>
      <c r="T25" s="213">
        <v>0.00413343</v>
      </c>
      <c r="U25" s="213">
        <v>0.13897991</v>
      </c>
      <c r="V25" s="213"/>
      <c r="W25" s="211"/>
      <c r="X25" s="211"/>
      <c r="Y25" s="211"/>
      <c r="Z25" s="211"/>
      <c r="AA25" s="211"/>
      <c r="AB25" s="211"/>
      <c r="AC25" s="211"/>
      <c r="AD25" s="211"/>
      <c r="AE25" s="211"/>
      <c r="AF25" s="211"/>
      <c r="AG25" s="211"/>
      <c r="AH25" s="211"/>
      <c r="AI25" s="211"/>
      <c r="AJ25" s="212">
        <v>4</v>
      </c>
    </row>
    <row r="26" spans="1:36" ht="47.25">
      <c r="A26" s="209" t="s">
        <v>630</v>
      </c>
      <c r="B26" s="210" t="s">
        <v>757</v>
      </c>
      <c r="C26" s="33">
        <f>D26+E26+F26+G26</f>
        <v>0.609</v>
      </c>
      <c r="D26" s="213"/>
      <c r="E26" s="213">
        <v>0.219</v>
      </c>
      <c r="F26" s="213">
        <v>0.39</v>
      </c>
      <c r="G26" s="213"/>
      <c r="H26" s="5">
        <f t="shared" si="3"/>
        <v>0.47169696</v>
      </c>
      <c r="I26" s="213"/>
      <c r="J26" s="213">
        <v>0.05133459</v>
      </c>
      <c r="K26" s="213">
        <v>0.42036237</v>
      </c>
      <c r="L26" s="213"/>
      <c r="M26" s="213">
        <v>0</v>
      </c>
      <c r="N26" s="213"/>
      <c r="O26" s="213"/>
      <c r="P26" s="213"/>
      <c r="Q26" s="213"/>
      <c r="R26" s="5">
        <v>0.47169696</v>
      </c>
      <c r="S26" s="213"/>
      <c r="T26" s="213">
        <v>0.05133459</v>
      </c>
      <c r="U26" s="213">
        <v>0.42036237</v>
      </c>
      <c r="V26" s="213"/>
      <c r="W26" s="211"/>
      <c r="X26" s="211"/>
      <c r="Y26" s="211"/>
      <c r="Z26" s="211"/>
      <c r="AA26" s="211"/>
      <c r="AB26" s="211"/>
      <c r="AC26" s="211"/>
      <c r="AD26" s="211"/>
      <c r="AE26" s="211"/>
      <c r="AF26" s="211"/>
      <c r="AG26" s="211"/>
      <c r="AH26" s="211"/>
      <c r="AI26" s="211"/>
      <c r="AJ26" s="212">
        <v>3</v>
      </c>
    </row>
    <row r="27" spans="1:36" ht="47.25">
      <c r="A27" s="209" t="s">
        <v>630</v>
      </c>
      <c r="B27" s="210" t="s">
        <v>758</v>
      </c>
      <c r="C27" s="33">
        <f>D27+E27+F27+G27</f>
        <v>0.78</v>
      </c>
      <c r="D27" s="213"/>
      <c r="E27" s="213">
        <v>0.26</v>
      </c>
      <c r="F27" s="213">
        <v>0.52</v>
      </c>
      <c r="G27" s="213"/>
      <c r="H27" s="5">
        <f t="shared" si="3"/>
        <v>0.8032173499999999</v>
      </c>
      <c r="I27" s="213"/>
      <c r="J27" s="213">
        <v>0.09037209</v>
      </c>
      <c r="K27" s="213">
        <v>0.7128452599999999</v>
      </c>
      <c r="L27" s="213"/>
      <c r="M27" s="213">
        <v>0</v>
      </c>
      <c r="N27" s="213"/>
      <c r="O27" s="213"/>
      <c r="P27" s="213"/>
      <c r="Q27" s="213"/>
      <c r="R27" s="5">
        <v>0.8032173499999999</v>
      </c>
      <c r="S27" s="213"/>
      <c r="T27" s="213">
        <v>0.09037209</v>
      </c>
      <c r="U27" s="213">
        <v>0.7128452599999999</v>
      </c>
      <c r="V27" s="213"/>
      <c r="W27" s="211"/>
      <c r="X27" s="211"/>
      <c r="Y27" s="211"/>
      <c r="Z27" s="211"/>
      <c r="AA27" s="211"/>
      <c r="AB27" s="211"/>
      <c r="AC27" s="211"/>
      <c r="AD27" s="211"/>
      <c r="AE27" s="211"/>
      <c r="AF27" s="211"/>
      <c r="AG27" s="211"/>
      <c r="AH27" s="211"/>
      <c r="AI27" s="211"/>
      <c r="AJ27" s="212" t="s">
        <v>24</v>
      </c>
    </row>
    <row r="28" spans="1:36" ht="47.25">
      <c r="A28" s="209" t="s">
        <v>630</v>
      </c>
      <c r="B28" s="210" t="s">
        <v>759</v>
      </c>
      <c r="C28" s="33">
        <f>D28+E28+F28+G28</f>
        <v>0.398</v>
      </c>
      <c r="D28" s="213"/>
      <c r="E28" s="213">
        <v>0.138</v>
      </c>
      <c r="F28" s="213">
        <v>0.26</v>
      </c>
      <c r="G28" s="213"/>
      <c r="H28" s="5">
        <f t="shared" si="3"/>
        <v>0.31425944</v>
      </c>
      <c r="I28" s="213"/>
      <c r="J28" s="213">
        <v>0.031868759999999996</v>
      </c>
      <c r="K28" s="213">
        <v>0.28239068</v>
      </c>
      <c r="L28" s="213"/>
      <c r="M28" s="213">
        <v>0</v>
      </c>
      <c r="N28" s="213"/>
      <c r="O28" s="213"/>
      <c r="P28" s="213"/>
      <c r="Q28" s="213"/>
      <c r="R28" s="5">
        <v>0.31425944</v>
      </c>
      <c r="S28" s="213"/>
      <c r="T28" s="213">
        <v>0.031868759999999996</v>
      </c>
      <c r="U28" s="213">
        <v>0.28239068</v>
      </c>
      <c r="V28" s="213"/>
      <c r="W28" s="211"/>
      <c r="X28" s="211"/>
      <c r="Y28" s="211"/>
      <c r="Z28" s="211"/>
      <c r="AA28" s="211"/>
      <c r="AB28" s="211"/>
      <c r="AC28" s="211"/>
      <c r="AD28" s="211"/>
      <c r="AE28" s="211"/>
      <c r="AF28" s="211"/>
      <c r="AG28" s="211"/>
      <c r="AH28" s="211"/>
      <c r="AI28" s="211"/>
      <c r="AJ28" s="212">
        <v>4</v>
      </c>
    </row>
    <row r="29" spans="1:36" ht="31.5">
      <c r="A29" s="209" t="s">
        <v>630</v>
      </c>
      <c r="B29" s="210" t="s">
        <v>760</v>
      </c>
      <c r="C29" s="33"/>
      <c r="D29" s="213"/>
      <c r="E29" s="213"/>
      <c r="F29" s="213"/>
      <c r="G29" s="213"/>
      <c r="H29" s="5">
        <f t="shared" si="3"/>
        <v>0.6087100000000001</v>
      </c>
      <c r="I29" s="213"/>
      <c r="J29" s="213">
        <v>0.050894999999999996</v>
      </c>
      <c r="K29" s="213">
        <v>0.5578150000000001</v>
      </c>
      <c r="L29" s="213"/>
      <c r="M29" s="213">
        <v>0</v>
      </c>
      <c r="N29" s="213"/>
      <c r="O29" s="213"/>
      <c r="P29" s="213"/>
      <c r="Q29" s="213"/>
      <c r="R29" s="5">
        <v>0.6087100000000001</v>
      </c>
      <c r="S29" s="213"/>
      <c r="T29" s="213">
        <v>0.050894999999999996</v>
      </c>
      <c r="U29" s="213">
        <v>0.5578150000000001</v>
      </c>
      <c r="V29" s="213"/>
      <c r="W29" s="211"/>
      <c r="X29" s="211"/>
      <c r="Y29" s="211"/>
      <c r="Z29" s="211"/>
      <c r="AA29" s="211"/>
      <c r="AB29" s="211"/>
      <c r="AC29" s="211"/>
      <c r="AD29" s="211"/>
      <c r="AE29" s="211"/>
      <c r="AF29" s="211"/>
      <c r="AG29" s="211"/>
      <c r="AH29" s="211"/>
      <c r="AI29" s="211"/>
      <c r="AJ29" s="212">
        <v>2</v>
      </c>
    </row>
    <row r="30" spans="1:36" ht="31.5">
      <c r="A30" s="209" t="s">
        <v>630</v>
      </c>
      <c r="B30" s="210" t="s">
        <v>761</v>
      </c>
      <c r="C30" s="33"/>
      <c r="D30" s="7"/>
      <c r="E30" s="7"/>
      <c r="F30" s="7"/>
      <c r="G30" s="7"/>
      <c r="H30" s="5">
        <f t="shared" si="3"/>
        <v>0.14311332999999998</v>
      </c>
      <c r="I30" s="7"/>
      <c r="J30" s="7">
        <v>0.00413343</v>
      </c>
      <c r="K30" s="7">
        <v>0.1389799</v>
      </c>
      <c r="L30" s="7"/>
      <c r="M30" s="7">
        <v>0</v>
      </c>
      <c r="N30" s="7"/>
      <c r="O30" s="7"/>
      <c r="P30" s="7"/>
      <c r="Q30" s="7"/>
      <c r="R30" s="5">
        <v>0.14311332999999998</v>
      </c>
      <c r="S30" s="7"/>
      <c r="T30" s="7">
        <v>0.00413343</v>
      </c>
      <c r="U30" s="7">
        <v>0.1389799</v>
      </c>
      <c r="V30" s="7"/>
      <c r="W30" s="4"/>
      <c r="X30" s="4"/>
      <c r="Y30" s="4"/>
      <c r="Z30" s="4"/>
      <c r="AA30" s="4"/>
      <c r="AB30" s="4"/>
      <c r="AC30" s="4"/>
      <c r="AD30" s="4"/>
      <c r="AE30" s="4"/>
      <c r="AF30" s="4"/>
      <c r="AG30" s="4"/>
      <c r="AH30" s="4"/>
      <c r="AI30" s="4"/>
      <c r="AJ30" s="34">
        <v>4</v>
      </c>
    </row>
    <row r="31" spans="1:36" ht="32.25" customHeight="1">
      <c r="A31" s="37" t="s">
        <v>630</v>
      </c>
      <c r="B31" s="13" t="s">
        <v>680</v>
      </c>
      <c r="C31" s="33">
        <f>C30+C29+C28+C27+C26+C25</f>
        <v>1.99</v>
      </c>
      <c r="D31" s="33"/>
      <c r="E31" s="33">
        <f aca="true" t="shared" si="4" ref="E31:Q31">E30+E29+E28+E27+E26+E25</f>
        <v>0.69</v>
      </c>
      <c r="F31" s="33">
        <f t="shared" si="4"/>
        <v>1.2999999999999998</v>
      </c>
      <c r="G31" s="33"/>
      <c r="H31" s="33">
        <f t="shared" si="4"/>
        <v>2.4841104200000004</v>
      </c>
      <c r="I31" s="33"/>
      <c r="J31" s="33">
        <f t="shared" si="4"/>
        <v>0.23273729999999998</v>
      </c>
      <c r="K31" s="33">
        <f t="shared" si="4"/>
        <v>2.2513731200000002</v>
      </c>
      <c r="L31" s="33"/>
      <c r="M31" s="33">
        <f t="shared" si="4"/>
        <v>0</v>
      </c>
      <c r="N31" s="33">
        <f t="shared" si="4"/>
        <v>0</v>
      </c>
      <c r="O31" s="33">
        <f t="shared" si="4"/>
        <v>0</v>
      </c>
      <c r="P31" s="33">
        <f t="shared" si="4"/>
        <v>0</v>
      </c>
      <c r="Q31" s="33">
        <f t="shared" si="4"/>
        <v>0</v>
      </c>
      <c r="R31" s="33">
        <v>2.4841104200000004</v>
      </c>
      <c r="S31" s="33"/>
      <c r="T31" s="33">
        <v>0.23273729999999998</v>
      </c>
      <c r="U31" s="33">
        <v>2.2513731200000002</v>
      </c>
      <c r="V31" s="213"/>
      <c r="W31" s="211"/>
      <c r="X31" s="211"/>
      <c r="Y31" s="211"/>
      <c r="Z31" s="211"/>
      <c r="AA31" s="211"/>
      <c r="AB31" s="211"/>
      <c r="AC31" s="211"/>
      <c r="AD31" s="211"/>
      <c r="AE31" s="211"/>
      <c r="AF31" s="211"/>
      <c r="AG31" s="211"/>
      <c r="AH31" s="211"/>
      <c r="AI31" s="211"/>
      <c r="AJ31" s="212"/>
    </row>
    <row r="32" spans="1:36" ht="15.75">
      <c r="A32" s="42" t="s">
        <v>630</v>
      </c>
      <c r="B32" s="13" t="s">
        <v>681</v>
      </c>
      <c r="C32" s="33"/>
      <c r="D32" s="7"/>
      <c r="E32" s="7"/>
      <c r="F32" s="7"/>
      <c r="G32" s="7"/>
      <c r="H32" s="33"/>
      <c r="I32" s="7"/>
      <c r="J32" s="7"/>
      <c r="K32" s="7"/>
      <c r="L32" s="7"/>
      <c r="M32" s="7"/>
      <c r="N32" s="7"/>
      <c r="O32" s="7"/>
      <c r="P32" s="7"/>
      <c r="Q32" s="7"/>
      <c r="R32" s="33"/>
      <c r="S32" s="7"/>
      <c r="T32" s="7"/>
      <c r="U32" s="7"/>
      <c r="V32" s="7"/>
      <c r="W32" s="4"/>
      <c r="X32" s="4"/>
      <c r="Y32" s="4"/>
      <c r="Z32" s="4"/>
      <c r="AA32" s="4"/>
      <c r="AB32" s="4"/>
      <c r="AC32" s="4"/>
      <c r="AD32" s="4"/>
      <c r="AE32" s="4"/>
      <c r="AF32" s="4"/>
      <c r="AG32" s="4"/>
      <c r="AH32" s="4"/>
      <c r="AI32" s="4"/>
      <c r="AJ32" s="34"/>
    </row>
    <row r="33" spans="1:36" ht="31.5">
      <c r="A33" s="209" t="s">
        <v>630</v>
      </c>
      <c r="B33" s="210" t="s">
        <v>762</v>
      </c>
      <c r="C33" s="33">
        <f>D33+E33+F33+G33</f>
        <v>0.2</v>
      </c>
      <c r="D33" s="213"/>
      <c r="E33" s="213">
        <v>0.07</v>
      </c>
      <c r="F33" s="213">
        <v>0.13</v>
      </c>
      <c r="G33" s="213"/>
      <c r="H33" s="33"/>
      <c r="I33" s="213"/>
      <c r="J33" s="213"/>
      <c r="K33" s="213"/>
      <c r="L33" s="213"/>
      <c r="M33" s="213"/>
      <c r="N33" s="213"/>
      <c r="O33" s="213"/>
      <c r="P33" s="213"/>
      <c r="Q33" s="213"/>
      <c r="R33" s="33"/>
      <c r="S33" s="213"/>
      <c r="T33" s="213"/>
      <c r="U33" s="213"/>
      <c r="V33" s="213"/>
      <c r="W33" s="211"/>
      <c r="X33" s="211"/>
      <c r="Y33" s="211"/>
      <c r="Z33" s="211"/>
      <c r="AA33" s="211"/>
      <c r="AB33" s="211"/>
      <c r="AC33" s="211"/>
      <c r="AD33" s="211"/>
      <c r="AE33" s="211"/>
      <c r="AF33" s="211"/>
      <c r="AG33" s="211"/>
      <c r="AH33" s="211"/>
      <c r="AI33" s="211"/>
      <c r="AJ33" s="212">
        <v>4</v>
      </c>
    </row>
    <row r="34" spans="1:36" ht="31.5">
      <c r="A34" s="209" t="s">
        <v>630</v>
      </c>
      <c r="B34" s="210" t="s">
        <v>763</v>
      </c>
      <c r="C34" s="33">
        <f>D34+E34+F34+G34</f>
        <v>0.2</v>
      </c>
      <c r="D34" s="213"/>
      <c r="E34" s="213">
        <v>0.07</v>
      </c>
      <c r="F34" s="213">
        <v>0.13</v>
      </c>
      <c r="G34" s="213"/>
      <c r="H34" s="33"/>
      <c r="I34" s="213"/>
      <c r="J34" s="213"/>
      <c r="K34" s="213"/>
      <c r="L34" s="213"/>
      <c r="M34" s="213"/>
      <c r="N34" s="213"/>
      <c r="O34" s="213"/>
      <c r="P34" s="213"/>
      <c r="Q34" s="213"/>
      <c r="R34" s="33"/>
      <c r="S34" s="213"/>
      <c r="T34" s="213"/>
      <c r="U34" s="213"/>
      <c r="V34" s="213"/>
      <c r="W34" s="211"/>
      <c r="X34" s="211"/>
      <c r="Y34" s="211"/>
      <c r="Z34" s="211"/>
      <c r="AA34" s="211"/>
      <c r="AB34" s="211"/>
      <c r="AC34" s="211"/>
      <c r="AD34" s="211"/>
      <c r="AE34" s="211"/>
      <c r="AF34" s="211"/>
      <c r="AG34" s="211"/>
      <c r="AH34" s="211"/>
      <c r="AI34" s="211"/>
      <c r="AJ34" s="212">
        <v>4</v>
      </c>
    </row>
    <row r="35" spans="1:36" ht="47.25">
      <c r="A35" s="209"/>
      <c r="B35" s="210" t="s">
        <v>764</v>
      </c>
      <c r="C35" s="33"/>
      <c r="D35" s="7"/>
      <c r="E35" s="7"/>
      <c r="F35" s="7"/>
      <c r="G35" s="7"/>
      <c r="H35" s="33">
        <f>I35+J35+K35+L35</f>
        <v>0.14928449</v>
      </c>
      <c r="I35" s="7"/>
      <c r="J35" s="7">
        <v>0.00907243</v>
      </c>
      <c r="K35" s="7">
        <v>0.14021206</v>
      </c>
      <c r="L35" s="7"/>
      <c r="M35" s="7">
        <v>0</v>
      </c>
      <c r="N35" s="7"/>
      <c r="O35" s="7"/>
      <c r="P35" s="7"/>
      <c r="Q35" s="7"/>
      <c r="R35" s="33">
        <v>0.14928449</v>
      </c>
      <c r="S35" s="7"/>
      <c r="T35" s="7">
        <v>0.00907243</v>
      </c>
      <c r="U35" s="7">
        <v>0.14021206</v>
      </c>
      <c r="V35" s="7"/>
      <c r="W35" s="4"/>
      <c r="X35" s="4"/>
      <c r="Y35" s="4"/>
      <c r="Z35" s="4"/>
      <c r="AA35" s="4"/>
      <c r="AB35" s="4"/>
      <c r="AC35" s="4"/>
      <c r="AD35" s="4"/>
      <c r="AE35" s="4"/>
      <c r="AF35" s="4"/>
      <c r="AG35" s="4"/>
      <c r="AH35" s="4"/>
      <c r="AI35" s="4"/>
      <c r="AJ35" s="34">
        <v>4</v>
      </c>
    </row>
    <row r="36" spans="1:36" ht="47.25">
      <c r="A36" s="209"/>
      <c r="B36" s="210" t="s">
        <v>765</v>
      </c>
      <c r="C36" s="33"/>
      <c r="D36" s="43"/>
      <c r="E36" s="43"/>
      <c r="F36" s="43"/>
      <c r="G36" s="43"/>
      <c r="H36" s="33">
        <f>I36+J36+K36+L36</f>
        <v>0.14886678</v>
      </c>
      <c r="I36" s="43"/>
      <c r="J36" s="133">
        <v>0.00899541</v>
      </c>
      <c r="K36" s="133">
        <v>0.13987137</v>
      </c>
      <c r="L36" s="43"/>
      <c r="M36" s="43">
        <v>0</v>
      </c>
      <c r="N36" s="43"/>
      <c r="O36" s="43"/>
      <c r="P36" s="43"/>
      <c r="Q36" s="43"/>
      <c r="R36" s="33">
        <v>0.14886678</v>
      </c>
      <c r="S36" s="43"/>
      <c r="T36" s="133">
        <v>0.00899541</v>
      </c>
      <c r="U36" s="133">
        <v>0.13987137</v>
      </c>
      <c r="V36" s="43"/>
      <c r="W36" s="4"/>
      <c r="X36" s="4"/>
      <c r="Y36" s="4"/>
      <c r="Z36" s="4"/>
      <c r="AA36" s="4"/>
      <c r="AB36" s="4"/>
      <c r="AC36" s="4"/>
      <c r="AD36" s="4"/>
      <c r="AE36" s="4"/>
      <c r="AF36" s="4"/>
      <c r="AG36" s="4"/>
      <c r="AH36" s="4"/>
      <c r="AI36" s="4"/>
      <c r="AJ36" s="34">
        <v>4</v>
      </c>
    </row>
    <row r="37" spans="1:36" ht="18.75">
      <c r="A37" s="37"/>
      <c r="B37" s="13" t="s">
        <v>610</v>
      </c>
      <c r="C37" s="44">
        <f>C36+C35+C34+C33</f>
        <v>0.4</v>
      </c>
      <c r="D37" s="44"/>
      <c r="E37" s="44">
        <f aca="true" t="shared" si="5" ref="E37:Q37">E36+E35+E34+E33</f>
        <v>0.14</v>
      </c>
      <c r="F37" s="44">
        <f t="shared" si="5"/>
        <v>0.26</v>
      </c>
      <c r="G37" s="44"/>
      <c r="H37" s="44">
        <f t="shared" si="5"/>
        <v>0.29815126999999997</v>
      </c>
      <c r="I37" s="44"/>
      <c r="J37" s="44">
        <f t="shared" si="5"/>
        <v>0.01806784</v>
      </c>
      <c r="K37" s="44">
        <f t="shared" si="5"/>
        <v>0.28008343</v>
      </c>
      <c r="L37" s="44"/>
      <c r="M37" s="44">
        <f t="shared" si="5"/>
        <v>0</v>
      </c>
      <c r="N37" s="44">
        <f t="shared" si="5"/>
        <v>0</v>
      </c>
      <c r="O37" s="44">
        <f t="shared" si="5"/>
        <v>0</v>
      </c>
      <c r="P37" s="44">
        <f t="shared" si="5"/>
        <v>0</v>
      </c>
      <c r="Q37" s="44">
        <f t="shared" si="5"/>
        <v>0</v>
      </c>
      <c r="R37" s="44">
        <v>0.29815126999999997</v>
      </c>
      <c r="S37" s="44"/>
      <c r="T37" s="44">
        <v>0.01806784</v>
      </c>
      <c r="U37" s="44">
        <v>0.28008343</v>
      </c>
      <c r="V37" s="44"/>
      <c r="W37" s="211"/>
      <c r="X37" s="211"/>
      <c r="Y37" s="211"/>
      <c r="Z37" s="211"/>
      <c r="AA37" s="211"/>
      <c r="AB37" s="211"/>
      <c r="AC37" s="211"/>
      <c r="AD37" s="211"/>
      <c r="AE37" s="211"/>
      <c r="AF37" s="211"/>
      <c r="AG37" s="211"/>
      <c r="AH37" s="211"/>
      <c r="AI37" s="211"/>
      <c r="AJ37" s="212"/>
    </row>
    <row r="38" spans="1:36" ht="18.75">
      <c r="A38" s="42" t="s">
        <v>630</v>
      </c>
      <c r="B38" s="13" t="s">
        <v>682</v>
      </c>
      <c r="C38" s="44"/>
      <c r="D38" s="7"/>
      <c r="E38" s="7"/>
      <c r="F38" s="7"/>
      <c r="G38" s="7"/>
      <c r="H38" s="5"/>
      <c r="I38" s="7"/>
      <c r="J38" s="7"/>
      <c r="K38" s="7"/>
      <c r="L38" s="7"/>
      <c r="M38" s="7"/>
      <c r="N38" s="7"/>
      <c r="O38" s="7"/>
      <c r="P38" s="7"/>
      <c r="Q38" s="7"/>
      <c r="R38" s="5"/>
      <c r="S38" s="7"/>
      <c r="T38" s="7"/>
      <c r="U38" s="7"/>
      <c r="V38" s="7"/>
      <c r="W38" s="4"/>
      <c r="X38" s="4"/>
      <c r="Y38" s="4"/>
      <c r="Z38" s="4"/>
      <c r="AA38" s="4"/>
      <c r="AB38" s="4"/>
      <c r="AC38" s="4"/>
      <c r="AD38" s="4"/>
      <c r="AE38" s="4"/>
      <c r="AF38" s="4"/>
      <c r="AG38" s="4"/>
      <c r="AH38" s="4"/>
      <c r="AI38" s="4"/>
      <c r="AJ38" s="34"/>
    </row>
    <row r="39" spans="1:36" ht="51" customHeight="1">
      <c r="A39" s="37" t="s">
        <v>630</v>
      </c>
      <c r="B39" s="210" t="s">
        <v>766</v>
      </c>
      <c r="C39" s="33">
        <v>0.2</v>
      </c>
      <c r="D39" s="213"/>
      <c r="E39" s="213">
        <v>0.07</v>
      </c>
      <c r="F39" s="213">
        <v>0.13</v>
      </c>
      <c r="G39" s="213"/>
      <c r="H39" s="5"/>
      <c r="I39" s="213"/>
      <c r="J39" s="213"/>
      <c r="K39" s="213"/>
      <c r="L39" s="213"/>
      <c r="M39" s="213"/>
      <c r="N39" s="213"/>
      <c r="O39" s="213"/>
      <c r="P39" s="213"/>
      <c r="Q39" s="213"/>
      <c r="R39" s="5"/>
      <c r="S39" s="213"/>
      <c r="T39" s="213"/>
      <c r="U39" s="213"/>
      <c r="V39" s="213"/>
      <c r="W39" s="211"/>
      <c r="X39" s="211"/>
      <c r="Y39" s="211"/>
      <c r="Z39" s="211"/>
      <c r="AA39" s="211"/>
      <c r="AB39" s="211"/>
      <c r="AC39" s="211"/>
      <c r="AD39" s="211"/>
      <c r="AE39" s="211"/>
      <c r="AF39" s="211"/>
      <c r="AG39" s="211"/>
      <c r="AH39" s="211"/>
      <c r="AI39" s="211"/>
      <c r="AJ39" s="212">
        <v>4</v>
      </c>
    </row>
    <row r="40" spans="1:36" ht="26.25" customHeight="1">
      <c r="A40" s="37"/>
      <c r="B40" s="13" t="s">
        <v>930</v>
      </c>
      <c r="C40" s="33">
        <f>C39</f>
        <v>0.2</v>
      </c>
      <c r="D40" s="33"/>
      <c r="E40" s="33">
        <f>E39</f>
        <v>0.07</v>
      </c>
      <c r="F40" s="33">
        <f>F39</f>
        <v>0.13</v>
      </c>
      <c r="G40" s="33"/>
      <c r="H40" s="33"/>
      <c r="I40" s="213"/>
      <c r="J40" s="213"/>
      <c r="K40" s="213"/>
      <c r="L40" s="213"/>
      <c r="M40" s="213"/>
      <c r="N40" s="213"/>
      <c r="O40" s="213"/>
      <c r="P40" s="213"/>
      <c r="Q40" s="213"/>
      <c r="R40" s="33"/>
      <c r="S40" s="213"/>
      <c r="T40" s="213"/>
      <c r="U40" s="213"/>
      <c r="V40" s="213"/>
      <c r="W40" s="211"/>
      <c r="X40" s="211"/>
      <c r="Y40" s="211"/>
      <c r="Z40" s="211"/>
      <c r="AA40" s="211"/>
      <c r="AB40" s="211"/>
      <c r="AC40" s="211"/>
      <c r="AD40" s="211"/>
      <c r="AE40" s="211"/>
      <c r="AF40" s="211"/>
      <c r="AG40" s="211"/>
      <c r="AH40" s="211"/>
      <c r="AI40" s="211"/>
      <c r="AJ40" s="212"/>
    </row>
    <row r="41" spans="1:36" ht="37.5">
      <c r="A41" s="256" t="s">
        <v>630</v>
      </c>
      <c r="B41" s="3" t="s">
        <v>683</v>
      </c>
      <c r="C41" s="33">
        <f>C40+C37</f>
        <v>0.6000000000000001</v>
      </c>
      <c r="D41" s="33"/>
      <c r="E41" s="33">
        <f aca="true" t="shared" si="6" ref="E41:Q41">E40+E37</f>
        <v>0.21000000000000002</v>
      </c>
      <c r="F41" s="33">
        <f t="shared" si="6"/>
        <v>0.39</v>
      </c>
      <c r="G41" s="33"/>
      <c r="H41" s="33">
        <f t="shared" si="6"/>
        <v>0.29815126999999997</v>
      </c>
      <c r="I41" s="33"/>
      <c r="J41" s="33">
        <f t="shared" si="6"/>
        <v>0.01806784</v>
      </c>
      <c r="K41" s="33">
        <f t="shared" si="6"/>
        <v>0.28008343</v>
      </c>
      <c r="L41" s="33"/>
      <c r="M41" s="33">
        <f t="shared" si="6"/>
        <v>0</v>
      </c>
      <c r="N41" s="33">
        <f t="shared" si="6"/>
        <v>0</v>
      </c>
      <c r="O41" s="33">
        <f t="shared" si="6"/>
        <v>0</v>
      </c>
      <c r="P41" s="33">
        <f t="shared" si="6"/>
        <v>0</v>
      </c>
      <c r="Q41" s="33">
        <f t="shared" si="6"/>
        <v>0</v>
      </c>
      <c r="R41" s="33">
        <v>0.29815126999999997</v>
      </c>
      <c r="S41" s="33"/>
      <c r="T41" s="33">
        <v>0.01806784</v>
      </c>
      <c r="U41" s="33">
        <v>0.28008343</v>
      </c>
      <c r="V41" s="213"/>
      <c r="W41" s="211"/>
      <c r="X41" s="211"/>
      <c r="Y41" s="211"/>
      <c r="Z41" s="211"/>
      <c r="AA41" s="211"/>
      <c r="AB41" s="211"/>
      <c r="AC41" s="211"/>
      <c r="AD41" s="211"/>
      <c r="AE41" s="211"/>
      <c r="AF41" s="211"/>
      <c r="AG41" s="211"/>
      <c r="AH41" s="211"/>
      <c r="AI41" s="211"/>
      <c r="AJ41" s="212"/>
    </row>
    <row r="42" spans="1:36" ht="37.5">
      <c r="A42" s="256" t="s">
        <v>630</v>
      </c>
      <c r="B42" s="22" t="s">
        <v>684</v>
      </c>
      <c r="C42" s="33">
        <f>C41+C31</f>
        <v>2.59</v>
      </c>
      <c r="D42" s="33"/>
      <c r="E42" s="33">
        <f aca="true" t="shared" si="7" ref="E42:Q42">E41+E31</f>
        <v>0.8999999999999999</v>
      </c>
      <c r="F42" s="33">
        <f t="shared" si="7"/>
        <v>1.69</v>
      </c>
      <c r="G42" s="33"/>
      <c r="H42" s="33">
        <f t="shared" si="7"/>
        <v>2.7822616900000003</v>
      </c>
      <c r="I42" s="33"/>
      <c r="J42" s="33">
        <f t="shared" si="7"/>
        <v>0.25080514</v>
      </c>
      <c r="K42" s="33">
        <f t="shared" si="7"/>
        <v>2.53145655</v>
      </c>
      <c r="L42" s="33"/>
      <c r="M42" s="33">
        <f t="shared" si="7"/>
        <v>0</v>
      </c>
      <c r="N42" s="33">
        <f t="shared" si="7"/>
        <v>0</v>
      </c>
      <c r="O42" s="33">
        <f t="shared" si="7"/>
        <v>0</v>
      </c>
      <c r="P42" s="33">
        <f t="shared" si="7"/>
        <v>0</v>
      </c>
      <c r="Q42" s="33">
        <f t="shared" si="7"/>
        <v>0</v>
      </c>
      <c r="R42" s="33">
        <v>2.7822616900000003</v>
      </c>
      <c r="S42" s="33"/>
      <c r="T42" s="33">
        <v>0.25080514</v>
      </c>
      <c r="U42" s="33">
        <v>2.53145655</v>
      </c>
      <c r="V42" s="213"/>
      <c r="W42" s="211"/>
      <c r="X42" s="211"/>
      <c r="Y42" s="211"/>
      <c r="Z42" s="211"/>
      <c r="AA42" s="211"/>
      <c r="AB42" s="211"/>
      <c r="AC42" s="211"/>
      <c r="AD42" s="211"/>
      <c r="AE42" s="211"/>
      <c r="AF42" s="211"/>
      <c r="AG42" s="211"/>
      <c r="AH42" s="211"/>
      <c r="AI42" s="211"/>
      <c r="AJ42" s="212"/>
    </row>
    <row r="43" spans="1:36" ht="56.25">
      <c r="A43" s="39" t="s">
        <v>632</v>
      </c>
      <c r="B43" s="15" t="s">
        <v>633</v>
      </c>
      <c r="C43" s="33"/>
      <c r="D43" s="7"/>
      <c r="E43" s="7"/>
      <c r="F43" s="7"/>
      <c r="G43" s="7"/>
      <c r="H43" s="33"/>
      <c r="I43" s="7"/>
      <c r="J43" s="7"/>
      <c r="K43" s="7"/>
      <c r="L43" s="7"/>
      <c r="M43" s="7"/>
      <c r="N43" s="7"/>
      <c r="O43" s="7"/>
      <c r="P43" s="7"/>
      <c r="Q43" s="7"/>
      <c r="R43" s="33"/>
      <c r="S43" s="7"/>
      <c r="T43" s="7"/>
      <c r="U43" s="7"/>
      <c r="V43" s="7"/>
      <c r="W43" s="4"/>
      <c r="X43" s="4"/>
      <c r="Y43" s="4"/>
      <c r="Z43" s="4"/>
      <c r="AA43" s="4"/>
      <c r="AB43" s="4"/>
      <c r="AC43" s="4"/>
      <c r="AD43" s="4"/>
      <c r="AE43" s="4"/>
      <c r="AF43" s="4"/>
      <c r="AG43" s="4"/>
      <c r="AH43" s="4"/>
      <c r="AI43" s="4"/>
      <c r="AJ43" s="34"/>
    </row>
    <row r="44" spans="1:36" ht="15.75">
      <c r="A44" s="39" t="s">
        <v>632</v>
      </c>
      <c r="B44" s="13" t="s">
        <v>679</v>
      </c>
      <c r="C44" s="33"/>
      <c r="D44" s="7"/>
      <c r="E44" s="7"/>
      <c r="F44" s="7"/>
      <c r="G44" s="7"/>
      <c r="H44" s="33"/>
      <c r="I44" s="7"/>
      <c r="J44" s="7"/>
      <c r="K44" s="7"/>
      <c r="L44" s="7"/>
      <c r="M44" s="7"/>
      <c r="N44" s="7"/>
      <c r="O44" s="7"/>
      <c r="P44" s="7"/>
      <c r="Q44" s="7"/>
      <c r="R44" s="33"/>
      <c r="S44" s="7"/>
      <c r="T44" s="7"/>
      <c r="U44" s="7"/>
      <c r="V44" s="7"/>
      <c r="W44" s="4"/>
      <c r="X44" s="4"/>
      <c r="Y44" s="4"/>
      <c r="Z44" s="4"/>
      <c r="AA44" s="4"/>
      <c r="AB44" s="4"/>
      <c r="AC44" s="4"/>
      <c r="AD44" s="4"/>
      <c r="AE44" s="4"/>
      <c r="AF44" s="4"/>
      <c r="AG44" s="4"/>
      <c r="AH44" s="4"/>
      <c r="AI44" s="4"/>
      <c r="AJ44" s="34"/>
    </row>
    <row r="45" spans="1:36" ht="47.25">
      <c r="A45" s="209" t="s">
        <v>632</v>
      </c>
      <c r="B45" s="210" t="s">
        <v>767</v>
      </c>
      <c r="C45" s="33">
        <f>D45+E45+F45+G45</f>
        <v>0.2147</v>
      </c>
      <c r="D45" s="213"/>
      <c r="E45" s="213">
        <v>0.023700000000000002</v>
      </c>
      <c r="F45" s="213">
        <v>0.191</v>
      </c>
      <c r="G45" s="213"/>
      <c r="H45" s="33">
        <f>I45+J45+K45+L45</f>
        <v>0.22446101999999998</v>
      </c>
      <c r="I45" s="213"/>
      <c r="J45" s="213">
        <v>0.006718999999999999</v>
      </c>
      <c r="K45" s="213">
        <v>0.21774201999999998</v>
      </c>
      <c r="L45" s="213"/>
      <c r="M45" s="213">
        <v>0</v>
      </c>
      <c r="N45" s="213"/>
      <c r="O45" s="213"/>
      <c r="P45" s="213"/>
      <c r="Q45" s="213"/>
      <c r="R45" s="33">
        <v>0.22446101999999998</v>
      </c>
      <c r="S45" s="213"/>
      <c r="T45" s="213">
        <v>0.006718999999999999</v>
      </c>
      <c r="U45" s="213">
        <v>0.21774201999999998</v>
      </c>
      <c r="V45" s="213"/>
      <c r="W45" s="211"/>
      <c r="X45" s="211"/>
      <c r="Y45" s="211"/>
      <c r="Z45" s="211"/>
      <c r="AA45" s="211">
        <v>2013</v>
      </c>
      <c r="AB45" s="211"/>
      <c r="AC45" s="211">
        <v>2</v>
      </c>
      <c r="AD45" s="214">
        <v>0.2</v>
      </c>
      <c r="AE45" s="211"/>
      <c r="AF45" s="211"/>
      <c r="AG45" s="211"/>
      <c r="AH45" s="211"/>
      <c r="AI45" s="211"/>
      <c r="AJ45" s="212">
        <v>2.3</v>
      </c>
    </row>
    <row r="46" spans="1:36" ht="47.25">
      <c r="A46" s="209" t="s">
        <v>632</v>
      </c>
      <c r="B46" s="210" t="s">
        <v>768</v>
      </c>
      <c r="C46" s="33">
        <f aca="true" t="shared" si="8" ref="C46:C53">D46+E46+F46+G46</f>
        <v>0.15186000000000002</v>
      </c>
      <c r="D46" s="213"/>
      <c r="E46" s="213">
        <v>0.01186</v>
      </c>
      <c r="F46" s="213">
        <v>0.14</v>
      </c>
      <c r="G46" s="213"/>
      <c r="H46" s="33">
        <f aca="true" t="shared" si="9" ref="H46:H53">I46+J46+K46+L46</f>
        <v>0.17002619</v>
      </c>
      <c r="I46" s="213"/>
      <c r="J46" s="213">
        <v>0.003515</v>
      </c>
      <c r="K46" s="213">
        <v>0.16651119</v>
      </c>
      <c r="L46" s="213"/>
      <c r="M46" s="213">
        <v>0</v>
      </c>
      <c r="N46" s="213"/>
      <c r="O46" s="213"/>
      <c r="P46" s="213"/>
      <c r="Q46" s="213"/>
      <c r="R46" s="33">
        <v>0.17002619</v>
      </c>
      <c r="S46" s="213"/>
      <c r="T46" s="213">
        <v>0.003515</v>
      </c>
      <c r="U46" s="213">
        <v>0.16651119</v>
      </c>
      <c r="V46" s="213"/>
      <c r="W46" s="211"/>
      <c r="X46" s="211"/>
      <c r="Y46" s="211"/>
      <c r="Z46" s="211"/>
      <c r="AA46" s="211">
        <v>2013</v>
      </c>
      <c r="AB46" s="211"/>
      <c r="AC46" s="211">
        <v>1</v>
      </c>
      <c r="AD46" s="214">
        <v>0.25</v>
      </c>
      <c r="AE46" s="211"/>
      <c r="AF46" s="211"/>
      <c r="AG46" s="211"/>
      <c r="AH46" s="211"/>
      <c r="AI46" s="211"/>
      <c r="AJ46" s="212">
        <v>3</v>
      </c>
    </row>
    <row r="47" spans="1:36" ht="47.25">
      <c r="A47" s="209" t="s">
        <v>632</v>
      </c>
      <c r="B47" s="210" t="s">
        <v>769</v>
      </c>
      <c r="C47" s="33">
        <f t="shared" si="8"/>
        <v>0.15200000000000002</v>
      </c>
      <c r="D47" s="213"/>
      <c r="E47" s="213">
        <v>0.012</v>
      </c>
      <c r="F47" s="213">
        <v>0.14</v>
      </c>
      <c r="G47" s="213"/>
      <c r="H47" s="33">
        <f t="shared" si="9"/>
        <v>0.17023750999999998</v>
      </c>
      <c r="I47" s="213"/>
      <c r="J47" s="213">
        <v>0.00332607</v>
      </c>
      <c r="K47" s="213">
        <v>0.16691144</v>
      </c>
      <c r="L47" s="213"/>
      <c r="M47" s="213">
        <v>0</v>
      </c>
      <c r="N47" s="213"/>
      <c r="O47" s="213"/>
      <c r="P47" s="213"/>
      <c r="Q47" s="213"/>
      <c r="R47" s="33">
        <v>0.17023750999999998</v>
      </c>
      <c r="S47" s="213"/>
      <c r="T47" s="213">
        <v>0.00332607</v>
      </c>
      <c r="U47" s="213">
        <v>0.16691144</v>
      </c>
      <c r="V47" s="213"/>
      <c r="W47" s="211"/>
      <c r="X47" s="211"/>
      <c r="Y47" s="211"/>
      <c r="Z47" s="211"/>
      <c r="AA47" s="211">
        <v>2013</v>
      </c>
      <c r="AB47" s="211"/>
      <c r="AC47" s="211">
        <v>1</v>
      </c>
      <c r="AD47" s="214">
        <v>0.25</v>
      </c>
      <c r="AE47" s="211"/>
      <c r="AF47" s="211"/>
      <c r="AG47" s="211"/>
      <c r="AH47" s="211"/>
      <c r="AI47" s="211"/>
      <c r="AJ47" s="212">
        <v>4</v>
      </c>
    </row>
    <row r="48" spans="1:36" ht="47.25">
      <c r="A48" s="209" t="s">
        <v>632</v>
      </c>
      <c r="B48" s="210" t="s">
        <v>770</v>
      </c>
      <c r="C48" s="33">
        <f t="shared" si="8"/>
        <v>0.384</v>
      </c>
      <c r="D48" s="213"/>
      <c r="E48" s="213">
        <v>0.024</v>
      </c>
      <c r="F48" s="213">
        <v>0.36</v>
      </c>
      <c r="G48" s="213"/>
      <c r="H48" s="33">
        <f t="shared" si="9"/>
        <v>0.45384964</v>
      </c>
      <c r="I48" s="213"/>
      <c r="J48" s="213">
        <v>0.00718554</v>
      </c>
      <c r="K48" s="213">
        <v>0.4466641</v>
      </c>
      <c r="L48" s="213"/>
      <c r="M48" s="213">
        <v>0</v>
      </c>
      <c r="N48" s="213"/>
      <c r="O48" s="213"/>
      <c r="P48" s="213"/>
      <c r="Q48" s="213"/>
      <c r="R48" s="33">
        <v>0.45384964</v>
      </c>
      <c r="S48" s="213"/>
      <c r="T48" s="213">
        <v>0.00718554</v>
      </c>
      <c r="U48" s="213">
        <v>0.4466641</v>
      </c>
      <c r="V48" s="213"/>
      <c r="W48" s="211"/>
      <c r="X48" s="211"/>
      <c r="Y48" s="211"/>
      <c r="Z48" s="211"/>
      <c r="AA48" s="211">
        <v>2013</v>
      </c>
      <c r="AB48" s="211"/>
      <c r="AC48" s="211">
        <v>2</v>
      </c>
      <c r="AD48" s="214">
        <v>0.8</v>
      </c>
      <c r="AE48" s="211"/>
      <c r="AF48" s="211"/>
      <c r="AG48" s="211"/>
      <c r="AH48" s="211"/>
      <c r="AI48" s="211"/>
      <c r="AJ48" s="212">
        <v>3</v>
      </c>
    </row>
    <row r="49" spans="1:36" ht="47.25">
      <c r="A49" s="209" t="s">
        <v>632</v>
      </c>
      <c r="B49" s="210" t="s">
        <v>771</v>
      </c>
      <c r="C49" s="33">
        <f t="shared" si="8"/>
        <v>0.19186</v>
      </c>
      <c r="D49" s="33"/>
      <c r="E49" s="36">
        <v>0.01186</v>
      </c>
      <c r="F49" s="36">
        <v>0.18</v>
      </c>
      <c r="G49" s="33"/>
      <c r="H49" s="33">
        <f t="shared" si="9"/>
        <v>0.22123137</v>
      </c>
      <c r="I49" s="33"/>
      <c r="J49" s="36">
        <v>0.00343715</v>
      </c>
      <c r="K49" s="36">
        <v>0.21779422</v>
      </c>
      <c r="L49" s="33"/>
      <c r="M49" s="33">
        <v>0</v>
      </c>
      <c r="N49" s="33"/>
      <c r="O49" s="33"/>
      <c r="P49" s="33"/>
      <c r="Q49" s="33"/>
      <c r="R49" s="33">
        <v>0.22123137</v>
      </c>
      <c r="S49" s="33"/>
      <c r="T49" s="36">
        <v>0.00343715</v>
      </c>
      <c r="U49" s="36">
        <v>0.21779422</v>
      </c>
      <c r="V49" s="36"/>
      <c r="W49" s="36"/>
      <c r="X49" s="36"/>
      <c r="Y49" s="36"/>
      <c r="Z49" s="36"/>
      <c r="AA49" s="60">
        <v>2013</v>
      </c>
      <c r="AB49" s="36"/>
      <c r="AC49" s="60">
        <v>1</v>
      </c>
      <c r="AD49" s="215">
        <v>0.4</v>
      </c>
      <c r="AE49" s="211"/>
      <c r="AF49" s="211"/>
      <c r="AG49" s="211"/>
      <c r="AH49" s="211"/>
      <c r="AI49" s="211"/>
      <c r="AJ49" s="212">
        <v>3</v>
      </c>
    </row>
    <row r="50" spans="1:36" ht="31.5">
      <c r="A50" s="209" t="s">
        <v>632</v>
      </c>
      <c r="B50" s="210" t="s">
        <v>772</v>
      </c>
      <c r="C50" s="33">
        <f t="shared" si="8"/>
        <v>1.212</v>
      </c>
      <c r="D50" s="213"/>
      <c r="E50" s="213">
        <v>0.012</v>
      </c>
      <c r="F50" s="213">
        <v>1.2</v>
      </c>
      <c r="G50" s="213"/>
      <c r="H50" s="33">
        <f t="shared" si="9"/>
        <v>0.633672</v>
      </c>
      <c r="I50" s="213"/>
      <c r="J50" s="213">
        <v>0.008258999999999999</v>
      </c>
      <c r="K50" s="213">
        <v>0.625413</v>
      </c>
      <c r="L50" s="213"/>
      <c r="M50" s="213">
        <v>0</v>
      </c>
      <c r="N50" s="213"/>
      <c r="O50" s="213"/>
      <c r="P50" s="213"/>
      <c r="Q50" s="213"/>
      <c r="R50" s="33">
        <v>0.633672</v>
      </c>
      <c r="S50" s="213"/>
      <c r="T50" s="213">
        <v>0.008258999999999999</v>
      </c>
      <c r="U50" s="213">
        <v>0.625413</v>
      </c>
      <c r="V50" s="213"/>
      <c r="W50" s="211"/>
      <c r="X50" s="211"/>
      <c r="Y50" s="211"/>
      <c r="Z50" s="211"/>
      <c r="AA50" s="211">
        <v>2013</v>
      </c>
      <c r="AB50" s="211">
        <v>20</v>
      </c>
      <c r="AC50" s="211">
        <v>2</v>
      </c>
      <c r="AD50" s="214">
        <v>1.26</v>
      </c>
      <c r="AE50" s="211"/>
      <c r="AF50" s="211"/>
      <c r="AG50" s="211"/>
      <c r="AH50" s="211"/>
      <c r="AI50" s="211"/>
      <c r="AJ50" s="212">
        <v>1</v>
      </c>
    </row>
    <row r="51" spans="1:36" ht="47.25">
      <c r="A51" s="216" t="s">
        <v>632</v>
      </c>
      <c r="B51" s="17" t="s">
        <v>773</v>
      </c>
      <c r="C51" s="33">
        <f t="shared" si="8"/>
        <v>0.3037</v>
      </c>
      <c r="D51" s="213"/>
      <c r="E51" s="213">
        <v>0.023700000000000002</v>
      </c>
      <c r="F51" s="213">
        <v>0.28</v>
      </c>
      <c r="G51" s="213"/>
      <c r="H51" s="33"/>
      <c r="I51" s="213"/>
      <c r="J51" s="213"/>
      <c r="K51" s="213"/>
      <c r="L51" s="213"/>
      <c r="M51" s="213"/>
      <c r="N51" s="213"/>
      <c r="O51" s="213"/>
      <c r="P51" s="213"/>
      <c r="Q51" s="213"/>
      <c r="R51" s="33"/>
      <c r="S51" s="213"/>
      <c r="T51" s="213"/>
      <c r="U51" s="213"/>
      <c r="V51" s="213"/>
      <c r="W51" s="211"/>
      <c r="X51" s="211"/>
      <c r="Y51" s="211"/>
      <c r="Z51" s="211"/>
      <c r="AA51" s="211"/>
      <c r="AB51" s="211"/>
      <c r="AC51" s="211"/>
      <c r="AD51" s="214"/>
      <c r="AE51" s="211"/>
      <c r="AF51" s="211"/>
      <c r="AG51" s="211"/>
      <c r="AH51" s="211"/>
      <c r="AI51" s="211"/>
      <c r="AJ51" s="212">
        <v>3</v>
      </c>
    </row>
    <row r="52" spans="1:36" ht="47.25">
      <c r="A52" s="216" t="s">
        <v>632</v>
      </c>
      <c r="B52" s="17" t="s">
        <v>774</v>
      </c>
      <c r="C52" s="33">
        <f t="shared" si="8"/>
        <v>0</v>
      </c>
      <c r="D52" s="213"/>
      <c r="E52" s="213"/>
      <c r="F52" s="213"/>
      <c r="G52" s="213"/>
      <c r="H52" s="33">
        <f t="shared" si="9"/>
        <v>0.320405</v>
      </c>
      <c r="I52" s="213"/>
      <c r="J52" s="213">
        <v>0.006636</v>
      </c>
      <c r="K52" s="213">
        <v>0.313769</v>
      </c>
      <c r="L52" s="213"/>
      <c r="M52" s="213">
        <v>0</v>
      </c>
      <c r="N52" s="213"/>
      <c r="O52" s="213"/>
      <c r="P52" s="213"/>
      <c r="Q52" s="213"/>
      <c r="R52" s="33">
        <v>0.320405</v>
      </c>
      <c r="S52" s="213"/>
      <c r="T52" s="213">
        <v>0.006636</v>
      </c>
      <c r="U52" s="213">
        <v>0.313769</v>
      </c>
      <c r="V52" s="213"/>
      <c r="W52" s="211"/>
      <c r="X52" s="211"/>
      <c r="Y52" s="211"/>
      <c r="Z52" s="211"/>
      <c r="AA52" s="211">
        <v>2013</v>
      </c>
      <c r="AB52" s="211"/>
      <c r="AC52" s="211">
        <v>2</v>
      </c>
      <c r="AD52" s="214">
        <v>0.5</v>
      </c>
      <c r="AE52" s="211"/>
      <c r="AF52" s="77"/>
      <c r="AG52" s="211"/>
      <c r="AH52" s="211"/>
      <c r="AI52" s="211"/>
      <c r="AJ52" s="212">
        <v>2</v>
      </c>
    </row>
    <row r="53" spans="1:36" ht="55.5" customHeight="1">
      <c r="A53" s="216" t="s">
        <v>632</v>
      </c>
      <c r="B53" s="17" t="s">
        <v>775</v>
      </c>
      <c r="C53" s="33">
        <f t="shared" si="8"/>
        <v>0.3837</v>
      </c>
      <c r="D53" s="213"/>
      <c r="E53" s="213">
        <v>0.023700000000000002</v>
      </c>
      <c r="F53" s="213">
        <v>0.36</v>
      </c>
      <c r="G53" s="213"/>
      <c r="H53" s="33">
        <f t="shared" si="9"/>
        <v>0.41330191</v>
      </c>
      <c r="I53" s="213"/>
      <c r="J53" s="213">
        <v>0.00620991</v>
      </c>
      <c r="K53" s="213">
        <v>0.407092</v>
      </c>
      <c r="L53" s="213"/>
      <c r="M53" s="213">
        <v>0</v>
      </c>
      <c r="N53" s="213"/>
      <c r="O53" s="213"/>
      <c r="P53" s="213"/>
      <c r="Q53" s="213"/>
      <c r="R53" s="33">
        <v>0.41330191</v>
      </c>
      <c r="S53" s="213"/>
      <c r="T53" s="213">
        <v>0.00620991</v>
      </c>
      <c r="U53" s="213">
        <v>0.407092</v>
      </c>
      <c r="V53" s="213"/>
      <c r="W53" s="211"/>
      <c r="X53" s="211"/>
      <c r="Y53" s="211"/>
      <c r="Z53" s="211"/>
      <c r="AA53" s="211">
        <v>2013</v>
      </c>
      <c r="AB53" s="211"/>
      <c r="AC53" s="211">
        <v>2</v>
      </c>
      <c r="AD53" s="214">
        <v>0.8</v>
      </c>
      <c r="AE53" s="211"/>
      <c r="AF53" s="77"/>
      <c r="AG53" s="211"/>
      <c r="AH53" s="211"/>
      <c r="AI53" s="211"/>
      <c r="AJ53" s="212">
        <v>3</v>
      </c>
    </row>
    <row r="54" spans="1:36" ht="33.75" customHeight="1">
      <c r="A54" s="37" t="s">
        <v>632</v>
      </c>
      <c r="B54" s="13" t="s">
        <v>680</v>
      </c>
      <c r="C54" s="33">
        <f>C53+C52+C51+C50+C49+C48+C47+C46+C45</f>
        <v>2.9938200000000004</v>
      </c>
      <c r="D54" s="33"/>
      <c r="E54" s="33">
        <f aca="true" t="shared" si="10" ref="E54:Q54">E53+E52+E51+E50+E49+E48+E47+E46+E45</f>
        <v>0.14282</v>
      </c>
      <c r="F54" s="33">
        <f t="shared" si="10"/>
        <v>2.851</v>
      </c>
      <c r="G54" s="33"/>
      <c r="H54" s="33">
        <f t="shared" si="10"/>
        <v>2.60718464</v>
      </c>
      <c r="I54" s="33"/>
      <c r="J54" s="33">
        <f t="shared" si="10"/>
        <v>0.04528766999999999</v>
      </c>
      <c r="K54" s="33">
        <f t="shared" si="10"/>
        <v>2.5618969699999994</v>
      </c>
      <c r="L54" s="33"/>
      <c r="M54" s="33">
        <f t="shared" si="10"/>
        <v>0</v>
      </c>
      <c r="N54" s="33">
        <f t="shared" si="10"/>
        <v>0</v>
      </c>
      <c r="O54" s="33">
        <f t="shared" si="10"/>
        <v>0</v>
      </c>
      <c r="P54" s="33">
        <f t="shared" si="10"/>
        <v>0</v>
      </c>
      <c r="Q54" s="33">
        <f t="shared" si="10"/>
        <v>0</v>
      </c>
      <c r="R54" s="33">
        <v>2.60718464</v>
      </c>
      <c r="S54" s="33"/>
      <c r="T54" s="33">
        <v>0.04528766999999999</v>
      </c>
      <c r="U54" s="33">
        <v>2.5618969699999994</v>
      </c>
      <c r="V54" s="213"/>
      <c r="W54" s="211"/>
      <c r="X54" s="211"/>
      <c r="Y54" s="211"/>
      <c r="Z54" s="211"/>
      <c r="AA54" s="211"/>
      <c r="AB54" s="211"/>
      <c r="AC54" s="211"/>
      <c r="AD54" s="211"/>
      <c r="AE54" s="211"/>
      <c r="AF54" s="77"/>
      <c r="AG54" s="211"/>
      <c r="AH54" s="211"/>
      <c r="AI54" s="211"/>
      <c r="AJ54" s="212"/>
    </row>
    <row r="55" spans="1:36" ht="15.75">
      <c r="A55" s="37" t="s">
        <v>632</v>
      </c>
      <c r="B55" s="3"/>
      <c r="C55" s="33"/>
      <c r="D55" s="7"/>
      <c r="E55" s="7"/>
      <c r="F55" s="7"/>
      <c r="G55" s="7"/>
      <c r="H55" s="5"/>
      <c r="I55" s="7"/>
      <c r="J55" s="7"/>
      <c r="K55" s="7"/>
      <c r="L55" s="7"/>
      <c r="M55" s="7"/>
      <c r="N55" s="7"/>
      <c r="O55" s="7"/>
      <c r="P55" s="7"/>
      <c r="Q55" s="7"/>
      <c r="R55" s="5"/>
      <c r="S55" s="7"/>
      <c r="T55" s="7"/>
      <c r="U55" s="7"/>
      <c r="V55" s="7"/>
      <c r="W55" s="4"/>
      <c r="X55" s="4"/>
      <c r="Y55" s="4"/>
      <c r="Z55" s="4"/>
      <c r="AA55" s="4"/>
      <c r="AB55" s="4"/>
      <c r="AC55" s="4"/>
      <c r="AD55" s="4"/>
      <c r="AE55" s="4"/>
      <c r="AF55" s="77"/>
      <c r="AG55" s="4"/>
      <c r="AH55" s="4"/>
      <c r="AI55" s="4"/>
      <c r="AJ55" s="34"/>
    </row>
    <row r="56" spans="1:36" ht="15.75">
      <c r="A56" s="42" t="s">
        <v>632</v>
      </c>
      <c r="B56" s="13" t="s">
        <v>511</v>
      </c>
      <c r="C56" s="33"/>
      <c r="D56" s="7"/>
      <c r="E56" s="14"/>
      <c r="F56" s="7"/>
      <c r="G56" s="7"/>
      <c r="H56" s="33"/>
      <c r="I56" s="7"/>
      <c r="J56" s="7"/>
      <c r="K56" s="7"/>
      <c r="L56" s="7"/>
      <c r="M56" s="7"/>
      <c r="N56" s="7"/>
      <c r="O56" s="7"/>
      <c r="P56" s="7"/>
      <c r="Q56" s="7"/>
      <c r="R56" s="33"/>
      <c r="S56" s="7"/>
      <c r="T56" s="7"/>
      <c r="U56" s="7"/>
      <c r="V56" s="7"/>
      <c r="W56" s="4"/>
      <c r="X56" s="4"/>
      <c r="Y56" s="4"/>
      <c r="Z56" s="4"/>
      <c r="AA56" s="4"/>
      <c r="AB56" s="4"/>
      <c r="AC56" s="4"/>
      <c r="AD56" s="4"/>
      <c r="AE56" s="4"/>
      <c r="AF56" s="77"/>
      <c r="AG56" s="4"/>
      <c r="AH56" s="4"/>
      <c r="AI56" s="4"/>
      <c r="AJ56" s="34"/>
    </row>
    <row r="57" spans="1:36" ht="45.75" customHeight="1">
      <c r="A57" s="209" t="s">
        <v>632</v>
      </c>
      <c r="B57" s="210" t="s">
        <v>776</v>
      </c>
      <c r="C57" s="33">
        <f>E57+F57+D57+G57</f>
        <v>0.15186000000000002</v>
      </c>
      <c r="D57" s="213"/>
      <c r="E57" s="213">
        <v>0.01186</v>
      </c>
      <c r="F57" s="213">
        <v>0.14</v>
      </c>
      <c r="G57" s="213"/>
      <c r="H57" s="5">
        <f>I57+J57+K57+L57</f>
        <v>0.16895193</v>
      </c>
      <c r="I57" s="213"/>
      <c r="J57" s="213">
        <v>0.00204049</v>
      </c>
      <c r="K57" s="213">
        <v>0.16691144</v>
      </c>
      <c r="L57" s="213"/>
      <c r="M57" s="213">
        <v>0</v>
      </c>
      <c r="N57" s="213"/>
      <c r="O57" s="213"/>
      <c r="P57" s="213"/>
      <c r="Q57" s="213"/>
      <c r="R57" s="5">
        <v>0.16895193</v>
      </c>
      <c r="S57" s="213"/>
      <c r="T57" s="213">
        <v>0.00204049</v>
      </c>
      <c r="U57" s="213">
        <v>0.16691144</v>
      </c>
      <c r="V57" s="213"/>
      <c r="W57" s="211"/>
      <c r="X57" s="211"/>
      <c r="Y57" s="211"/>
      <c r="Z57" s="211"/>
      <c r="AA57" s="211">
        <v>2013</v>
      </c>
      <c r="AB57" s="211"/>
      <c r="AC57" s="211">
        <v>1</v>
      </c>
      <c r="AD57" s="211">
        <v>0.25</v>
      </c>
      <c r="AE57" s="211"/>
      <c r="AF57" s="77"/>
      <c r="AG57" s="211"/>
      <c r="AH57" s="211"/>
      <c r="AI57" s="211"/>
      <c r="AJ57" s="212">
        <v>3</v>
      </c>
    </row>
    <row r="58" spans="1:36" ht="15.75">
      <c r="A58" s="209" t="s">
        <v>632</v>
      </c>
      <c r="B58" s="13" t="s">
        <v>681</v>
      </c>
      <c r="C58" s="33"/>
      <c r="D58" s="7"/>
      <c r="E58" s="14"/>
      <c r="F58" s="14"/>
      <c r="G58" s="7"/>
      <c r="H58" s="5"/>
      <c r="I58" s="7"/>
      <c r="J58" s="7"/>
      <c r="K58" s="7"/>
      <c r="L58" s="7"/>
      <c r="M58" s="7"/>
      <c r="N58" s="7"/>
      <c r="O58" s="7"/>
      <c r="P58" s="7"/>
      <c r="Q58" s="7"/>
      <c r="R58" s="5"/>
      <c r="S58" s="7"/>
      <c r="T58" s="7"/>
      <c r="U58" s="7"/>
      <c r="V58" s="7"/>
      <c r="W58" s="4"/>
      <c r="X58" s="4"/>
      <c r="Y58" s="4"/>
      <c r="Z58" s="4"/>
      <c r="AA58" s="4"/>
      <c r="AB58" s="4"/>
      <c r="AC58" s="4"/>
      <c r="AD58" s="4"/>
      <c r="AE58" s="4"/>
      <c r="AF58" s="77"/>
      <c r="AG58" s="4"/>
      <c r="AH58" s="4"/>
      <c r="AI58" s="4"/>
      <c r="AJ58" s="34"/>
    </row>
    <row r="59" spans="1:36" ht="31.5">
      <c r="A59" s="209" t="s">
        <v>632</v>
      </c>
      <c r="B59" s="210" t="s">
        <v>777</v>
      </c>
      <c r="C59" s="33">
        <f>E59+F59+D59+G59</f>
        <v>0.13</v>
      </c>
      <c r="D59" s="213"/>
      <c r="E59" s="213">
        <v>0.012</v>
      </c>
      <c r="F59" s="213">
        <v>0.118</v>
      </c>
      <c r="G59" s="213"/>
      <c r="H59" s="5">
        <f aca="true" t="shared" si="11" ref="H59:H70">I59+J59+K59+L59</f>
        <v>0.11898299999999999</v>
      </c>
      <c r="I59" s="213"/>
      <c r="J59" s="213">
        <v>0.002148</v>
      </c>
      <c r="K59" s="213">
        <v>0.116835</v>
      </c>
      <c r="L59" s="213"/>
      <c r="M59" s="213">
        <v>0</v>
      </c>
      <c r="N59" s="213"/>
      <c r="O59" s="213"/>
      <c r="P59" s="213"/>
      <c r="Q59" s="213"/>
      <c r="R59" s="5">
        <v>0.11898299999999999</v>
      </c>
      <c r="S59" s="213"/>
      <c r="T59" s="213">
        <v>0.002148</v>
      </c>
      <c r="U59" s="213">
        <v>0.116835</v>
      </c>
      <c r="V59" s="213"/>
      <c r="W59" s="211"/>
      <c r="X59" s="211"/>
      <c r="Y59" s="211"/>
      <c r="Z59" s="211"/>
      <c r="AA59" s="211">
        <v>2013</v>
      </c>
      <c r="AB59" s="211">
        <v>20</v>
      </c>
      <c r="AC59" s="211">
        <v>1</v>
      </c>
      <c r="AD59" s="211">
        <v>0.16</v>
      </c>
      <c r="AE59" s="211"/>
      <c r="AF59" s="77"/>
      <c r="AG59" s="211"/>
      <c r="AH59" s="211"/>
      <c r="AI59" s="211"/>
      <c r="AJ59" s="212">
        <v>1</v>
      </c>
    </row>
    <row r="60" spans="1:36" ht="15.75">
      <c r="A60" s="209" t="s">
        <v>632</v>
      </c>
      <c r="B60" s="13" t="s">
        <v>512</v>
      </c>
      <c r="C60" s="33"/>
      <c r="D60" s="213"/>
      <c r="E60" s="213"/>
      <c r="F60" s="213"/>
      <c r="G60" s="213"/>
      <c r="H60" s="5"/>
      <c r="I60" s="213"/>
      <c r="J60" s="213"/>
      <c r="K60" s="213"/>
      <c r="L60" s="213"/>
      <c r="M60" s="213"/>
      <c r="N60" s="213"/>
      <c r="O60" s="213"/>
      <c r="P60" s="213"/>
      <c r="Q60" s="213"/>
      <c r="R60" s="5"/>
      <c r="S60" s="213"/>
      <c r="T60" s="213"/>
      <c r="U60" s="213"/>
      <c r="V60" s="213"/>
      <c r="W60" s="211"/>
      <c r="X60" s="211"/>
      <c r="Y60" s="211"/>
      <c r="Z60" s="211"/>
      <c r="AA60" s="211"/>
      <c r="AB60" s="211"/>
      <c r="AC60" s="211"/>
      <c r="AD60" s="211"/>
      <c r="AE60" s="211"/>
      <c r="AF60" s="77"/>
      <c r="AG60" s="211"/>
      <c r="AH60" s="211"/>
      <c r="AI60" s="211"/>
      <c r="AJ60" s="212"/>
    </row>
    <row r="61" spans="1:36" ht="33.75" customHeight="1">
      <c r="A61" s="209" t="s">
        <v>632</v>
      </c>
      <c r="B61" s="210" t="s">
        <v>601</v>
      </c>
      <c r="C61" s="33">
        <f>E61+F61+D61+G61</f>
        <v>0.15200000000000002</v>
      </c>
      <c r="D61" s="213"/>
      <c r="E61" s="226">
        <v>0.012</v>
      </c>
      <c r="F61" s="226">
        <v>0.14</v>
      </c>
      <c r="G61" s="213"/>
      <c r="H61" s="5">
        <f t="shared" si="11"/>
        <v>0.166753</v>
      </c>
      <c r="I61" s="213"/>
      <c r="J61" s="213">
        <v>0.001399</v>
      </c>
      <c r="K61" s="213">
        <v>0.165354</v>
      </c>
      <c r="L61" s="213"/>
      <c r="M61" s="213">
        <v>0</v>
      </c>
      <c r="N61" s="213"/>
      <c r="O61" s="213"/>
      <c r="P61" s="213"/>
      <c r="Q61" s="213"/>
      <c r="R61" s="5">
        <v>0.166753</v>
      </c>
      <c r="S61" s="213"/>
      <c r="T61" s="213">
        <v>0.001399</v>
      </c>
      <c r="U61" s="213">
        <v>0.165354</v>
      </c>
      <c r="V61" s="213"/>
      <c r="W61" s="211"/>
      <c r="X61" s="211"/>
      <c r="Y61" s="211"/>
      <c r="Z61" s="211"/>
      <c r="AA61" s="211">
        <v>2013</v>
      </c>
      <c r="AB61" s="211">
        <v>20</v>
      </c>
      <c r="AC61" s="211">
        <v>1</v>
      </c>
      <c r="AD61" s="211">
        <v>0.25</v>
      </c>
      <c r="AE61" s="211"/>
      <c r="AF61" s="77"/>
      <c r="AG61" s="211"/>
      <c r="AH61" s="211"/>
      <c r="AI61" s="211"/>
      <c r="AJ61" s="212">
        <v>1</v>
      </c>
    </row>
    <row r="62" spans="1:36" ht="15.75">
      <c r="A62" s="209" t="s">
        <v>632</v>
      </c>
      <c r="B62" s="13" t="s">
        <v>513</v>
      </c>
      <c r="C62" s="33"/>
      <c r="D62" s="7"/>
      <c r="E62" s="7"/>
      <c r="F62" s="7"/>
      <c r="G62" s="7"/>
      <c r="H62" s="5"/>
      <c r="I62" s="7"/>
      <c r="J62" s="7"/>
      <c r="K62" s="7"/>
      <c r="L62" s="7"/>
      <c r="M62" s="7"/>
      <c r="N62" s="7"/>
      <c r="O62" s="7"/>
      <c r="P62" s="7"/>
      <c r="Q62" s="7"/>
      <c r="R62" s="5"/>
      <c r="S62" s="7"/>
      <c r="T62" s="7"/>
      <c r="U62" s="7"/>
      <c r="V62" s="7"/>
      <c r="W62" s="4"/>
      <c r="X62" s="4"/>
      <c r="Y62" s="4"/>
      <c r="Z62" s="4"/>
      <c r="AA62" s="4"/>
      <c r="AB62" s="4"/>
      <c r="AC62" s="4"/>
      <c r="AD62" s="4"/>
      <c r="AE62" s="4"/>
      <c r="AF62" s="77"/>
      <c r="AG62" s="4"/>
      <c r="AH62" s="4"/>
      <c r="AI62" s="4"/>
      <c r="AJ62" s="34"/>
    </row>
    <row r="63" spans="1:36" ht="31.5">
      <c r="A63" s="209" t="s">
        <v>632</v>
      </c>
      <c r="B63" s="210" t="s">
        <v>603</v>
      </c>
      <c r="C63" s="33">
        <f>E63+F63+D63+G63</f>
        <v>0.612</v>
      </c>
      <c r="D63" s="213"/>
      <c r="E63" s="213">
        <v>0.012</v>
      </c>
      <c r="F63" s="213">
        <v>0.6</v>
      </c>
      <c r="G63" s="213"/>
      <c r="H63" s="5"/>
      <c r="I63" s="213"/>
      <c r="J63" s="213"/>
      <c r="K63" s="213"/>
      <c r="L63" s="213"/>
      <c r="M63" s="213"/>
      <c r="N63" s="213"/>
      <c r="O63" s="213"/>
      <c r="P63" s="213"/>
      <c r="Q63" s="213"/>
      <c r="R63" s="5"/>
      <c r="S63" s="213"/>
      <c r="T63" s="213"/>
      <c r="U63" s="213"/>
      <c r="V63" s="213"/>
      <c r="W63" s="211"/>
      <c r="X63" s="211"/>
      <c r="Y63" s="211"/>
      <c r="Z63" s="211"/>
      <c r="AA63" s="211"/>
      <c r="AB63" s="211"/>
      <c r="AC63" s="211"/>
      <c r="AD63" s="211"/>
      <c r="AE63" s="211"/>
      <c r="AF63" s="77"/>
      <c r="AG63" s="211"/>
      <c r="AH63" s="211"/>
      <c r="AI63" s="211"/>
      <c r="AJ63" s="212">
        <v>3</v>
      </c>
    </row>
    <row r="64" spans="1:36" ht="31.5">
      <c r="A64" s="209" t="s">
        <v>632</v>
      </c>
      <c r="B64" s="210" t="s">
        <v>605</v>
      </c>
      <c r="C64" s="33"/>
      <c r="D64" s="33"/>
      <c r="E64" s="33"/>
      <c r="F64" s="33"/>
      <c r="G64" s="33"/>
      <c r="H64" s="5">
        <f t="shared" si="11"/>
        <v>0.326658</v>
      </c>
      <c r="I64" s="33"/>
      <c r="J64" s="36">
        <v>0.002529</v>
      </c>
      <c r="K64" s="36">
        <v>0.324129</v>
      </c>
      <c r="L64" s="33"/>
      <c r="M64" s="33">
        <v>0</v>
      </c>
      <c r="N64" s="33"/>
      <c r="O64" s="33"/>
      <c r="P64" s="33"/>
      <c r="Q64" s="33"/>
      <c r="R64" s="5">
        <v>0.326658</v>
      </c>
      <c r="S64" s="33"/>
      <c r="T64" s="36">
        <v>0.002529</v>
      </c>
      <c r="U64" s="36">
        <v>0.324129</v>
      </c>
      <c r="V64" s="33"/>
      <c r="W64" s="211"/>
      <c r="X64" s="211"/>
      <c r="Y64" s="211"/>
      <c r="Z64" s="211"/>
      <c r="AA64" s="211"/>
      <c r="AB64" s="211"/>
      <c r="AC64" s="211"/>
      <c r="AD64" s="33"/>
      <c r="AE64" s="211"/>
      <c r="AF64" s="77"/>
      <c r="AG64" s="211"/>
      <c r="AH64" s="211"/>
      <c r="AI64" s="211"/>
      <c r="AJ64" s="212">
        <v>2</v>
      </c>
    </row>
    <row r="65" spans="1:36" ht="18.75">
      <c r="A65" s="209" t="s">
        <v>632</v>
      </c>
      <c r="B65" s="13" t="s">
        <v>514</v>
      </c>
      <c r="C65" s="33"/>
      <c r="D65" s="44"/>
      <c r="E65" s="44"/>
      <c r="F65" s="44"/>
      <c r="G65" s="44"/>
      <c r="H65" s="5"/>
      <c r="I65" s="44"/>
      <c r="J65" s="156"/>
      <c r="K65" s="156"/>
      <c r="L65" s="44"/>
      <c r="M65" s="44"/>
      <c r="N65" s="44"/>
      <c r="O65" s="44"/>
      <c r="P65" s="44"/>
      <c r="Q65" s="44"/>
      <c r="R65" s="5"/>
      <c r="S65" s="44"/>
      <c r="T65" s="44"/>
      <c r="U65" s="44"/>
      <c r="V65" s="44"/>
      <c r="W65" s="44"/>
      <c r="X65" s="44"/>
      <c r="Y65" s="44"/>
      <c r="Z65" s="44"/>
      <c r="AA65" s="44"/>
      <c r="AB65" s="44"/>
      <c r="AC65" s="44"/>
      <c r="AD65" s="44"/>
      <c r="AE65" s="4"/>
      <c r="AF65" s="77"/>
      <c r="AG65" s="4"/>
      <c r="AH65" s="4"/>
      <c r="AI65" s="4"/>
      <c r="AJ65" s="34"/>
    </row>
    <row r="66" spans="1:36" ht="31.5">
      <c r="A66" s="209" t="s">
        <v>632</v>
      </c>
      <c r="B66" s="210" t="s">
        <v>606</v>
      </c>
      <c r="C66" s="33">
        <f>E66+F66+D66+G66</f>
        <v>0.134</v>
      </c>
      <c r="D66" s="213"/>
      <c r="E66" s="213">
        <v>0.012</v>
      </c>
      <c r="F66" s="213">
        <v>0.122</v>
      </c>
      <c r="G66" s="213"/>
      <c r="H66" s="5">
        <f t="shared" si="11"/>
        <v>0.1181296</v>
      </c>
      <c r="I66" s="213"/>
      <c r="J66" s="213">
        <v>0.0021896</v>
      </c>
      <c r="K66" s="213">
        <v>0.11594</v>
      </c>
      <c r="L66" s="213"/>
      <c r="M66" s="213">
        <v>0</v>
      </c>
      <c r="N66" s="213"/>
      <c r="O66" s="213"/>
      <c r="P66" s="213"/>
      <c r="Q66" s="213"/>
      <c r="R66" s="5">
        <v>0.1181296</v>
      </c>
      <c r="S66" s="213"/>
      <c r="T66" s="213">
        <v>0.0021896</v>
      </c>
      <c r="U66" s="213">
        <v>0.11594</v>
      </c>
      <c r="V66" s="213"/>
      <c r="W66" s="211"/>
      <c r="X66" s="211"/>
      <c r="Y66" s="211"/>
      <c r="Z66" s="211"/>
      <c r="AA66" s="211">
        <v>2013</v>
      </c>
      <c r="AB66" s="211"/>
      <c r="AC66" s="211">
        <v>1</v>
      </c>
      <c r="AD66" s="211">
        <v>0.16</v>
      </c>
      <c r="AE66" s="211"/>
      <c r="AF66" s="77"/>
      <c r="AG66" s="211"/>
      <c r="AH66" s="211"/>
      <c r="AI66" s="211"/>
      <c r="AJ66" s="212">
        <v>3</v>
      </c>
    </row>
    <row r="67" spans="1:36" ht="15.75">
      <c r="A67" s="209" t="s">
        <v>632</v>
      </c>
      <c r="B67" s="13" t="s">
        <v>515</v>
      </c>
      <c r="C67" s="33"/>
      <c r="D67" s="7"/>
      <c r="E67" s="7"/>
      <c r="F67" s="7"/>
      <c r="G67" s="7"/>
      <c r="H67" s="5"/>
      <c r="I67" s="7"/>
      <c r="J67" s="213"/>
      <c r="K67" s="213"/>
      <c r="L67" s="7"/>
      <c r="M67" s="7"/>
      <c r="N67" s="7"/>
      <c r="O67" s="7"/>
      <c r="P67" s="7"/>
      <c r="Q67" s="7"/>
      <c r="R67" s="5"/>
      <c r="S67" s="7"/>
      <c r="T67" s="7"/>
      <c r="U67" s="7"/>
      <c r="V67" s="7"/>
      <c r="W67" s="4"/>
      <c r="X67" s="4"/>
      <c r="Y67" s="4"/>
      <c r="Z67" s="4"/>
      <c r="AA67" s="4"/>
      <c r="AB67" s="4"/>
      <c r="AC67" s="4"/>
      <c r="AD67" s="4"/>
      <c r="AE67" s="4"/>
      <c r="AF67" s="77"/>
      <c r="AG67" s="4"/>
      <c r="AH67" s="4"/>
      <c r="AI67" s="4"/>
      <c r="AJ67" s="34"/>
    </row>
    <row r="68" spans="1:36" ht="31.5">
      <c r="A68" s="209" t="s">
        <v>632</v>
      </c>
      <c r="B68" s="210" t="s">
        <v>778</v>
      </c>
      <c r="C68" s="33">
        <f>E68+F68+D68+G68</f>
        <v>0.192</v>
      </c>
      <c r="D68" s="213"/>
      <c r="E68" s="213">
        <v>0.012</v>
      </c>
      <c r="F68" s="213">
        <v>0.18</v>
      </c>
      <c r="G68" s="213"/>
      <c r="H68" s="5">
        <f t="shared" si="11"/>
        <v>0.204915</v>
      </c>
      <c r="I68" s="213"/>
      <c r="J68" s="213">
        <v>0.001369</v>
      </c>
      <c r="K68" s="213">
        <v>0.203546</v>
      </c>
      <c r="L68" s="213"/>
      <c r="M68" s="213">
        <v>0</v>
      </c>
      <c r="N68" s="213"/>
      <c r="O68" s="213"/>
      <c r="P68" s="213"/>
      <c r="Q68" s="213"/>
      <c r="R68" s="5">
        <v>0.204915</v>
      </c>
      <c r="S68" s="213"/>
      <c r="T68" s="213">
        <v>0.001369</v>
      </c>
      <c r="U68" s="213">
        <v>0.203546</v>
      </c>
      <c r="V68" s="213"/>
      <c r="W68" s="211"/>
      <c r="X68" s="211"/>
      <c r="Y68" s="211"/>
      <c r="Z68" s="211"/>
      <c r="AA68" s="211">
        <v>2013</v>
      </c>
      <c r="AB68" s="211">
        <v>20</v>
      </c>
      <c r="AC68" s="211">
        <v>1</v>
      </c>
      <c r="AD68" s="211">
        <v>0.4</v>
      </c>
      <c r="AE68" s="211"/>
      <c r="AF68" s="77"/>
      <c r="AG68" s="211"/>
      <c r="AH68" s="211"/>
      <c r="AI68" s="211"/>
      <c r="AJ68" s="212">
        <v>1</v>
      </c>
    </row>
    <row r="69" spans="1:36" ht="24" customHeight="1">
      <c r="A69" s="37" t="s">
        <v>632</v>
      </c>
      <c r="B69" s="13" t="s">
        <v>516</v>
      </c>
      <c r="C69" s="33"/>
      <c r="D69" s="7"/>
      <c r="E69" s="7"/>
      <c r="F69" s="7"/>
      <c r="G69" s="7"/>
      <c r="H69" s="5"/>
      <c r="I69" s="7"/>
      <c r="J69" s="7"/>
      <c r="K69" s="7"/>
      <c r="L69" s="7"/>
      <c r="M69" s="7"/>
      <c r="N69" s="7"/>
      <c r="O69" s="7"/>
      <c r="P69" s="7"/>
      <c r="Q69" s="7"/>
      <c r="R69" s="5"/>
      <c r="S69" s="7"/>
      <c r="T69" s="7"/>
      <c r="U69" s="7"/>
      <c r="V69" s="7"/>
      <c r="W69" s="4"/>
      <c r="X69" s="4"/>
      <c r="Y69" s="4"/>
      <c r="Z69" s="4"/>
      <c r="AA69" s="4"/>
      <c r="AB69" s="4"/>
      <c r="AC69" s="4"/>
      <c r="AD69" s="4"/>
      <c r="AE69" s="4"/>
      <c r="AF69" s="77"/>
      <c r="AG69" s="4"/>
      <c r="AH69" s="4"/>
      <c r="AI69" s="4"/>
      <c r="AJ69" s="34"/>
    </row>
    <row r="70" spans="1:36" ht="31.5">
      <c r="A70" s="37"/>
      <c r="B70" s="210" t="s">
        <v>929</v>
      </c>
      <c r="C70" s="33"/>
      <c r="D70" s="7"/>
      <c r="E70" s="7"/>
      <c r="F70" s="7"/>
      <c r="G70" s="7"/>
      <c r="H70" s="5">
        <f t="shared" si="11"/>
        <v>0.22002743</v>
      </c>
      <c r="I70" s="7"/>
      <c r="J70" s="7">
        <v>0.00209111</v>
      </c>
      <c r="K70" s="7">
        <v>0.21793632</v>
      </c>
      <c r="L70" s="7"/>
      <c r="M70" s="7">
        <v>0</v>
      </c>
      <c r="N70" s="7"/>
      <c r="O70" s="7"/>
      <c r="P70" s="7"/>
      <c r="Q70" s="7"/>
      <c r="R70" s="5">
        <v>0.22002743</v>
      </c>
      <c r="S70" s="7"/>
      <c r="T70" s="7">
        <v>0.00209111</v>
      </c>
      <c r="U70" s="7">
        <v>0.21793632</v>
      </c>
      <c r="V70" s="7"/>
      <c r="W70" s="4"/>
      <c r="X70" s="4"/>
      <c r="Y70" s="4"/>
      <c r="Z70" s="4"/>
      <c r="AA70" s="4">
        <v>2013</v>
      </c>
      <c r="AB70" s="4"/>
      <c r="AC70" s="4">
        <v>1</v>
      </c>
      <c r="AD70" s="4">
        <v>0.4</v>
      </c>
      <c r="AE70" s="4"/>
      <c r="AF70" s="77"/>
      <c r="AG70" s="4"/>
      <c r="AH70" s="4"/>
      <c r="AI70" s="4"/>
      <c r="AJ70" s="34">
        <v>4</v>
      </c>
    </row>
    <row r="71" spans="1:36" ht="24.75" customHeight="1">
      <c r="A71" s="37"/>
      <c r="B71" s="3" t="s">
        <v>683</v>
      </c>
      <c r="C71" s="33">
        <f>C70+C68+C66+C64+C63+C61+C59+C57</f>
        <v>1.3718599999999999</v>
      </c>
      <c r="D71" s="33"/>
      <c r="E71" s="33">
        <f aca="true" t="shared" si="12" ref="E71:Q71">E70+E68+E66+E64+E63+E61+E59+E57</f>
        <v>0.07186</v>
      </c>
      <c r="F71" s="33">
        <f t="shared" si="12"/>
        <v>1.2999999999999998</v>
      </c>
      <c r="G71" s="33"/>
      <c r="H71" s="33">
        <f t="shared" si="12"/>
        <v>1.3244179600000001</v>
      </c>
      <c r="I71" s="33"/>
      <c r="J71" s="33">
        <f t="shared" si="12"/>
        <v>0.0137662</v>
      </c>
      <c r="K71" s="33">
        <f t="shared" si="12"/>
        <v>1.31065176</v>
      </c>
      <c r="L71" s="33"/>
      <c r="M71" s="33">
        <f t="shared" si="12"/>
        <v>0</v>
      </c>
      <c r="N71" s="33">
        <f t="shared" si="12"/>
        <v>0</v>
      </c>
      <c r="O71" s="33">
        <f t="shared" si="12"/>
        <v>0</v>
      </c>
      <c r="P71" s="33">
        <f t="shared" si="12"/>
        <v>0</v>
      </c>
      <c r="Q71" s="33">
        <f t="shared" si="12"/>
        <v>0</v>
      </c>
      <c r="R71" s="33">
        <v>1.3244179600000001</v>
      </c>
      <c r="S71" s="33"/>
      <c r="T71" s="33">
        <v>0.0137662</v>
      </c>
      <c r="U71" s="33">
        <v>1.31065176</v>
      </c>
      <c r="V71" s="213"/>
      <c r="W71" s="211"/>
      <c r="X71" s="211"/>
      <c r="Y71" s="211"/>
      <c r="Z71" s="211"/>
      <c r="AA71" s="211"/>
      <c r="AB71" s="211"/>
      <c r="AC71" s="211"/>
      <c r="AD71" s="211"/>
      <c r="AE71" s="211"/>
      <c r="AF71" s="77"/>
      <c r="AG71" s="211"/>
      <c r="AH71" s="211"/>
      <c r="AI71" s="211"/>
      <c r="AJ71" s="212"/>
    </row>
    <row r="72" spans="1:36" ht="37.5">
      <c r="A72" s="256" t="s">
        <v>632</v>
      </c>
      <c r="B72" s="22" t="s">
        <v>684</v>
      </c>
      <c r="C72" s="33">
        <f>C71+C54</f>
        <v>4.36568</v>
      </c>
      <c r="D72" s="33"/>
      <c r="E72" s="33">
        <f aca="true" t="shared" si="13" ref="E72:Q72">E71+E54</f>
        <v>0.21467999999999998</v>
      </c>
      <c r="F72" s="33">
        <f t="shared" si="13"/>
        <v>4.151</v>
      </c>
      <c r="G72" s="33"/>
      <c r="H72" s="33">
        <f t="shared" si="13"/>
        <v>3.9316025999999997</v>
      </c>
      <c r="I72" s="33"/>
      <c r="J72" s="33">
        <f t="shared" si="13"/>
        <v>0.05905386999999999</v>
      </c>
      <c r="K72" s="33">
        <f t="shared" si="13"/>
        <v>3.872548729999999</v>
      </c>
      <c r="L72" s="33"/>
      <c r="M72" s="33">
        <f t="shared" si="13"/>
        <v>0</v>
      </c>
      <c r="N72" s="33">
        <f t="shared" si="13"/>
        <v>0</v>
      </c>
      <c r="O72" s="33">
        <f t="shared" si="13"/>
        <v>0</v>
      </c>
      <c r="P72" s="33">
        <f t="shared" si="13"/>
        <v>0</v>
      </c>
      <c r="Q72" s="33">
        <f t="shared" si="13"/>
        <v>0</v>
      </c>
      <c r="R72" s="33">
        <v>3.9316025999999997</v>
      </c>
      <c r="S72" s="33"/>
      <c r="T72" s="33">
        <v>0.05905386999999999</v>
      </c>
      <c r="U72" s="33">
        <v>3.872548729999999</v>
      </c>
      <c r="V72" s="213"/>
      <c r="W72" s="211"/>
      <c r="X72" s="211"/>
      <c r="Y72" s="211"/>
      <c r="Z72" s="211"/>
      <c r="AA72" s="211"/>
      <c r="AB72" s="211"/>
      <c r="AC72" s="211"/>
      <c r="AD72" s="211"/>
      <c r="AE72" s="211"/>
      <c r="AF72" s="77"/>
      <c r="AG72" s="211"/>
      <c r="AH72" s="211"/>
      <c r="AI72" s="211"/>
      <c r="AJ72" s="212"/>
    </row>
    <row r="73" spans="1:36" ht="37.5">
      <c r="A73" s="39" t="s">
        <v>634</v>
      </c>
      <c r="B73" s="12" t="s">
        <v>635</v>
      </c>
      <c r="C73" s="33"/>
      <c r="D73" s="7"/>
      <c r="E73" s="7"/>
      <c r="F73" s="7"/>
      <c r="G73" s="7"/>
      <c r="H73" s="33"/>
      <c r="I73" s="7"/>
      <c r="J73" s="7"/>
      <c r="K73" s="7"/>
      <c r="L73" s="7"/>
      <c r="M73" s="7"/>
      <c r="N73" s="7"/>
      <c r="O73" s="7"/>
      <c r="P73" s="7"/>
      <c r="Q73" s="7"/>
      <c r="R73" s="33"/>
      <c r="S73" s="7"/>
      <c r="T73" s="7"/>
      <c r="U73" s="7"/>
      <c r="V73" s="7"/>
      <c r="W73" s="4"/>
      <c r="X73" s="4"/>
      <c r="Y73" s="4"/>
      <c r="Z73" s="4"/>
      <c r="AA73" s="4"/>
      <c r="AB73" s="4"/>
      <c r="AC73" s="4"/>
      <c r="AD73" s="4"/>
      <c r="AE73" s="4"/>
      <c r="AF73" s="77"/>
      <c r="AG73" s="4"/>
      <c r="AH73" s="4"/>
      <c r="AI73" s="4"/>
      <c r="AJ73" s="34"/>
    </row>
    <row r="74" spans="1:36" ht="15.75">
      <c r="A74" s="41" t="s">
        <v>634</v>
      </c>
      <c r="B74" s="13" t="s">
        <v>679</v>
      </c>
      <c r="C74" s="33"/>
      <c r="D74" s="7"/>
      <c r="E74" s="7"/>
      <c r="F74" s="7"/>
      <c r="G74" s="7"/>
      <c r="H74" s="33"/>
      <c r="I74" s="7"/>
      <c r="J74" s="7"/>
      <c r="K74" s="7"/>
      <c r="L74" s="7"/>
      <c r="M74" s="7"/>
      <c r="N74" s="7"/>
      <c r="O74" s="7"/>
      <c r="P74" s="7"/>
      <c r="Q74" s="7"/>
      <c r="R74" s="33"/>
      <c r="S74" s="7"/>
      <c r="T74" s="7"/>
      <c r="U74" s="7"/>
      <c r="V74" s="7"/>
      <c r="W74" s="4"/>
      <c r="X74" s="4"/>
      <c r="Y74" s="4"/>
      <c r="Z74" s="4"/>
      <c r="AA74" s="4"/>
      <c r="AB74" s="4"/>
      <c r="AC74" s="4"/>
      <c r="AD74" s="4"/>
      <c r="AE74" s="4"/>
      <c r="AF74" s="77"/>
      <c r="AG74" s="4"/>
      <c r="AH74" s="4"/>
      <c r="AI74" s="4"/>
      <c r="AJ74" s="34"/>
    </row>
    <row r="75" spans="1:36" ht="30.75" customHeight="1">
      <c r="A75" s="209" t="s">
        <v>634</v>
      </c>
      <c r="B75" s="210" t="s">
        <v>779</v>
      </c>
      <c r="C75" s="33">
        <f>D75+E75+F75+G75</f>
        <v>0.06677965999999999</v>
      </c>
      <c r="D75" s="213"/>
      <c r="E75" s="213">
        <v>0.00677966</v>
      </c>
      <c r="F75" s="213">
        <v>0.06</v>
      </c>
      <c r="G75" s="213"/>
      <c r="H75" s="33">
        <f>I75+J75+K75+L75</f>
        <v>0.084681</v>
      </c>
      <c r="I75" s="213"/>
      <c r="J75" s="213">
        <v>0.003956</v>
      </c>
      <c r="K75" s="213">
        <v>0.080725</v>
      </c>
      <c r="L75" s="213"/>
      <c r="M75" s="213">
        <v>0</v>
      </c>
      <c r="N75" s="213"/>
      <c r="O75" s="213"/>
      <c r="P75" s="213"/>
      <c r="Q75" s="213"/>
      <c r="R75" s="33">
        <v>0.084681</v>
      </c>
      <c r="S75" s="213"/>
      <c r="T75" s="213">
        <v>0.003956</v>
      </c>
      <c r="U75" s="213">
        <v>0.080725</v>
      </c>
      <c r="V75" s="213"/>
      <c r="W75" s="211"/>
      <c r="X75" s="211"/>
      <c r="Y75" s="211"/>
      <c r="Z75" s="211"/>
      <c r="AA75" s="211"/>
      <c r="AB75" s="211"/>
      <c r="AC75" s="211"/>
      <c r="AD75" s="211"/>
      <c r="AE75" s="211"/>
      <c r="AF75" s="77"/>
      <c r="AG75" s="211"/>
      <c r="AH75" s="211"/>
      <c r="AI75" s="211"/>
      <c r="AJ75" s="212">
        <v>2</v>
      </c>
    </row>
    <row r="76" spans="1:36" ht="31.5">
      <c r="A76" s="209" t="s">
        <v>634</v>
      </c>
      <c r="B76" s="210" t="s">
        <v>780</v>
      </c>
      <c r="C76" s="33">
        <f aca="true" t="shared" si="14" ref="C76:C91">D76+E76+F76+G76</f>
        <v>0.056179661016949156</v>
      </c>
      <c r="D76" s="7"/>
      <c r="E76" s="7">
        <v>0.0094</v>
      </c>
      <c r="F76" s="7">
        <v>0.04677966101694916</v>
      </c>
      <c r="G76" s="7"/>
      <c r="H76" s="33">
        <f aca="true" t="shared" si="15" ref="H76:H91">I76+J76+K76+L76</f>
        <v>0</v>
      </c>
      <c r="I76" s="7"/>
      <c r="J76" s="7"/>
      <c r="K76" s="7"/>
      <c r="L76" s="7"/>
      <c r="M76" s="7"/>
      <c r="N76" s="7"/>
      <c r="O76" s="7"/>
      <c r="P76" s="7"/>
      <c r="Q76" s="7"/>
      <c r="R76" s="33">
        <v>0</v>
      </c>
      <c r="S76" s="7"/>
      <c r="T76" s="7"/>
      <c r="U76" s="7"/>
      <c r="V76" s="7"/>
      <c r="W76" s="4"/>
      <c r="X76" s="4"/>
      <c r="Y76" s="4"/>
      <c r="Z76" s="4"/>
      <c r="AA76" s="4"/>
      <c r="AB76" s="4"/>
      <c r="AC76" s="4"/>
      <c r="AD76" s="4"/>
      <c r="AE76" s="4"/>
      <c r="AF76" s="77"/>
      <c r="AG76" s="4"/>
      <c r="AH76" s="4"/>
      <c r="AI76" s="4"/>
      <c r="AJ76" s="34">
        <v>4</v>
      </c>
    </row>
    <row r="77" spans="1:36" ht="31.5">
      <c r="A77" s="209" t="s">
        <v>634</v>
      </c>
      <c r="B77" s="210" t="s">
        <v>790</v>
      </c>
      <c r="C77" s="33">
        <f t="shared" si="14"/>
        <v>0</v>
      </c>
      <c r="D77" s="213"/>
      <c r="E77" s="213"/>
      <c r="F77" s="213"/>
      <c r="G77" s="213"/>
      <c r="H77" s="33">
        <f t="shared" si="15"/>
        <v>0.04423042</v>
      </c>
      <c r="I77" s="213"/>
      <c r="J77" s="213">
        <v>0.00392742</v>
      </c>
      <c r="K77" s="213">
        <v>0.040303</v>
      </c>
      <c r="L77" s="213"/>
      <c r="M77" s="213">
        <v>0</v>
      </c>
      <c r="N77" s="213"/>
      <c r="O77" s="213"/>
      <c r="P77" s="213"/>
      <c r="Q77" s="213"/>
      <c r="R77" s="33">
        <v>0.04423042</v>
      </c>
      <c r="S77" s="213"/>
      <c r="T77" s="213">
        <v>0.00392742</v>
      </c>
      <c r="U77" s="213">
        <v>0.040303</v>
      </c>
      <c r="V77" s="213"/>
      <c r="W77" s="211"/>
      <c r="X77" s="211"/>
      <c r="Y77" s="211"/>
      <c r="Z77" s="211"/>
      <c r="AA77" s="211"/>
      <c r="AB77" s="211"/>
      <c r="AC77" s="211"/>
      <c r="AD77" s="211"/>
      <c r="AE77" s="211"/>
      <c r="AF77" s="77"/>
      <c r="AG77" s="211"/>
      <c r="AH77" s="211"/>
      <c r="AI77" s="211"/>
      <c r="AJ77" s="212">
        <v>2.3</v>
      </c>
    </row>
    <row r="78" spans="1:36" ht="31.5">
      <c r="A78" s="209" t="s">
        <v>634</v>
      </c>
      <c r="B78" s="210" t="s">
        <v>781</v>
      </c>
      <c r="C78" s="33">
        <f t="shared" si="14"/>
        <v>0.067</v>
      </c>
      <c r="D78" s="7"/>
      <c r="E78" s="7">
        <v>0.007</v>
      </c>
      <c r="F78" s="7">
        <v>0.06</v>
      </c>
      <c r="G78" s="7"/>
      <c r="H78" s="33">
        <f t="shared" si="15"/>
        <v>0</v>
      </c>
      <c r="I78" s="7"/>
      <c r="J78" s="7"/>
      <c r="K78" s="7"/>
      <c r="L78" s="7"/>
      <c r="M78" s="7"/>
      <c r="N78" s="7"/>
      <c r="O78" s="7"/>
      <c r="P78" s="7"/>
      <c r="Q78" s="7"/>
      <c r="R78" s="33">
        <v>0</v>
      </c>
      <c r="S78" s="7"/>
      <c r="T78" s="7"/>
      <c r="U78" s="7"/>
      <c r="V78" s="7"/>
      <c r="W78" s="4"/>
      <c r="X78" s="4"/>
      <c r="Y78" s="4"/>
      <c r="Z78" s="4"/>
      <c r="AA78" s="4"/>
      <c r="AB78" s="4"/>
      <c r="AC78" s="4"/>
      <c r="AD78" s="4"/>
      <c r="AE78" s="4"/>
      <c r="AF78" s="77"/>
      <c r="AG78" s="4"/>
      <c r="AH78" s="4"/>
      <c r="AI78" s="4"/>
      <c r="AJ78" s="34">
        <v>4</v>
      </c>
    </row>
    <row r="79" spans="1:36" ht="31.5">
      <c r="A79" s="209" t="s">
        <v>634</v>
      </c>
      <c r="B79" s="210" t="s">
        <v>782</v>
      </c>
      <c r="C79" s="33">
        <f t="shared" si="14"/>
        <v>0.0882966</v>
      </c>
      <c r="D79" s="213"/>
      <c r="E79" s="213">
        <v>0.0177966</v>
      </c>
      <c r="F79" s="213">
        <v>0.07050000000000001</v>
      </c>
      <c r="G79" s="213"/>
      <c r="H79" s="33">
        <f t="shared" si="15"/>
        <v>0.041055999999999995</v>
      </c>
      <c r="I79" s="213"/>
      <c r="J79" s="213">
        <v>0.004591</v>
      </c>
      <c r="K79" s="213">
        <v>0.036465</v>
      </c>
      <c r="L79" s="213"/>
      <c r="M79" s="213">
        <v>0</v>
      </c>
      <c r="N79" s="213"/>
      <c r="O79" s="213"/>
      <c r="P79" s="213"/>
      <c r="Q79" s="213"/>
      <c r="R79" s="33">
        <v>0.041055999999999995</v>
      </c>
      <c r="S79" s="213"/>
      <c r="T79" s="213">
        <v>0.004591</v>
      </c>
      <c r="U79" s="213">
        <v>0.036465</v>
      </c>
      <c r="V79" s="213"/>
      <c r="W79" s="211"/>
      <c r="X79" s="211"/>
      <c r="Y79" s="211"/>
      <c r="Z79" s="211"/>
      <c r="AA79" s="211"/>
      <c r="AB79" s="211"/>
      <c r="AC79" s="211"/>
      <c r="AD79" s="211"/>
      <c r="AE79" s="211"/>
      <c r="AF79" s="77"/>
      <c r="AG79" s="211"/>
      <c r="AH79" s="211"/>
      <c r="AI79" s="211"/>
      <c r="AJ79" s="212">
        <v>2</v>
      </c>
    </row>
    <row r="80" spans="1:36" ht="31.5">
      <c r="A80" s="209" t="s">
        <v>634</v>
      </c>
      <c r="B80" s="210" t="s">
        <v>791</v>
      </c>
      <c r="C80" s="33">
        <f t="shared" si="14"/>
        <v>0</v>
      </c>
      <c r="D80" s="213"/>
      <c r="E80" s="213"/>
      <c r="F80" s="213"/>
      <c r="G80" s="213"/>
      <c r="H80" s="33">
        <f t="shared" si="15"/>
        <v>0.01999</v>
      </c>
      <c r="I80" s="213"/>
      <c r="J80" s="213">
        <v>0.001964</v>
      </c>
      <c r="K80" s="213">
        <v>0.018026</v>
      </c>
      <c r="L80" s="213"/>
      <c r="M80" s="213">
        <v>0</v>
      </c>
      <c r="N80" s="213"/>
      <c r="O80" s="213"/>
      <c r="P80" s="213"/>
      <c r="Q80" s="213"/>
      <c r="R80" s="33">
        <v>0.01999</v>
      </c>
      <c r="S80" s="213"/>
      <c r="T80" s="213">
        <v>0.001964</v>
      </c>
      <c r="U80" s="213">
        <v>0.018026</v>
      </c>
      <c r="V80" s="213"/>
      <c r="W80" s="211"/>
      <c r="X80" s="211"/>
      <c r="Y80" s="211"/>
      <c r="Z80" s="211"/>
      <c r="AA80" s="211"/>
      <c r="AB80" s="211"/>
      <c r="AC80" s="211"/>
      <c r="AD80" s="211"/>
      <c r="AE80" s="211"/>
      <c r="AF80" s="77"/>
      <c r="AG80" s="211"/>
      <c r="AH80" s="211"/>
      <c r="AI80" s="211"/>
      <c r="AJ80" s="212">
        <v>2</v>
      </c>
    </row>
    <row r="81" spans="1:36" ht="31.5">
      <c r="A81" s="39" t="s">
        <v>634</v>
      </c>
      <c r="B81" s="210" t="s">
        <v>783</v>
      </c>
      <c r="C81" s="33">
        <f t="shared" si="14"/>
        <v>0.24000000000000002</v>
      </c>
      <c r="D81" s="7"/>
      <c r="E81" s="7">
        <v>0.04</v>
      </c>
      <c r="F81" s="7">
        <v>0.2</v>
      </c>
      <c r="G81" s="7"/>
      <c r="H81" s="33">
        <f t="shared" si="15"/>
        <v>0</v>
      </c>
      <c r="I81" s="7"/>
      <c r="J81" s="7"/>
      <c r="K81" s="7"/>
      <c r="L81" s="7"/>
      <c r="M81" s="7"/>
      <c r="N81" s="7"/>
      <c r="O81" s="7"/>
      <c r="P81" s="7"/>
      <c r="Q81" s="7"/>
      <c r="R81" s="33">
        <v>0</v>
      </c>
      <c r="S81" s="7"/>
      <c r="T81" s="7"/>
      <c r="U81" s="7"/>
      <c r="V81" s="7"/>
      <c r="W81" s="4"/>
      <c r="X81" s="4"/>
      <c r="Y81" s="4"/>
      <c r="Z81" s="4"/>
      <c r="AA81" s="4"/>
      <c r="AB81" s="4"/>
      <c r="AC81" s="4"/>
      <c r="AD81" s="4"/>
      <c r="AE81" s="4"/>
      <c r="AF81" s="77"/>
      <c r="AG81" s="4"/>
      <c r="AH81" s="4"/>
      <c r="AI81" s="4"/>
      <c r="AJ81" s="34">
        <v>4</v>
      </c>
    </row>
    <row r="82" spans="1:36" ht="31.5">
      <c r="A82" s="39" t="s">
        <v>634</v>
      </c>
      <c r="B82" s="210" t="s">
        <v>784</v>
      </c>
      <c r="C82" s="33">
        <f t="shared" si="14"/>
        <v>0.216949</v>
      </c>
      <c r="D82" s="213"/>
      <c r="E82" s="213">
        <v>0.016949</v>
      </c>
      <c r="F82" s="213">
        <v>0.2</v>
      </c>
      <c r="G82" s="213"/>
      <c r="H82" s="33">
        <f t="shared" si="15"/>
        <v>0.040230749999999996</v>
      </c>
      <c r="I82" s="213"/>
      <c r="J82" s="213">
        <v>0.00366109</v>
      </c>
      <c r="K82" s="213">
        <v>0.03656966</v>
      </c>
      <c r="L82" s="213"/>
      <c r="M82" s="213">
        <v>0</v>
      </c>
      <c r="N82" s="213"/>
      <c r="O82" s="213"/>
      <c r="P82" s="213"/>
      <c r="Q82" s="213"/>
      <c r="R82" s="33">
        <v>0.040230749999999996</v>
      </c>
      <c r="S82" s="213"/>
      <c r="T82" s="213">
        <v>0.00366109</v>
      </c>
      <c r="U82" s="213">
        <v>0.03656966</v>
      </c>
      <c r="V82" s="213"/>
      <c r="W82" s="211"/>
      <c r="X82" s="211"/>
      <c r="Y82" s="211"/>
      <c r="Z82" s="211"/>
      <c r="AA82" s="211"/>
      <c r="AB82" s="211"/>
      <c r="AC82" s="211"/>
      <c r="AD82" s="211"/>
      <c r="AE82" s="211"/>
      <c r="AF82" s="77"/>
      <c r="AG82" s="211"/>
      <c r="AH82" s="211"/>
      <c r="AI82" s="211"/>
      <c r="AJ82" s="212">
        <v>3</v>
      </c>
    </row>
    <row r="83" spans="1:36" ht="47.25">
      <c r="A83" s="217" t="s">
        <v>634</v>
      </c>
      <c r="B83" s="210" t="s">
        <v>785</v>
      </c>
      <c r="C83" s="33">
        <f t="shared" si="14"/>
        <v>0.17624745762711866</v>
      </c>
      <c r="D83" s="213"/>
      <c r="E83" s="213">
        <v>0.025400000000000002</v>
      </c>
      <c r="F83" s="213">
        <v>0.15084745762711865</v>
      </c>
      <c r="G83" s="213"/>
      <c r="H83" s="33">
        <f t="shared" si="15"/>
        <v>0.16850793</v>
      </c>
      <c r="I83" s="213"/>
      <c r="J83" s="213">
        <v>0.00306135</v>
      </c>
      <c r="K83" s="213">
        <v>0.16544658</v>
      </c>
      <c r="L83" s="213"/>
      <c r="M83" s="213">
        <v>0</v>
      </c>
      <c r="N83" s="213"/>
      <c r="O83" s="213"/>
      <c r="P83" s="213"/>
      <c r="Q83" s="213"/>
      <c r="R83" s="33">
        <v>0.16850793</v>
      </c>
      <c r="S83" s="213"/>
      <c r="T83" s="213">
        <v>0.00306135</v>
      </c>
      <c r="U83" s="213">
        <v>0.16544658</v>
      </c>
      <c r="V83" s="213"/>
      <c r="W83" s="211"/>
      <c r="X83" s="211"/>
      <c r="Y83" s="211"/>
      <c r="Z83" s="211"/>
      <c r="AA83" s="211"/>
      <c r="AB83" s="211"/>
      <c r="AC83" s="211"/>
      <c r="AD83" s="211"/>
      <c r="AE83" s="211"/>
      <c r="AF83" s="77"/>
      <c r="AG83" s="211"/>
      <c r="AH83" s="211"/>
      <c r="AI83" s="211"/>
      <c r="AJ83" s="212">
        <v>3</v>
      </c>
    </row>
    <row r="84" spans="1:36" ht="31.5">
      <c r="A84" s="209" t="s">
        <v>634</v>
      </c>
      <c r="B84" s="210" t="s">
        <v>786</v>
      </c>
      <c r="C84" s="33">
        <f t="shared" si="14"/>
        <v>0.48000000000000004</v>
      </c>
      <c r="D84" s="213"/>
      <c r="E84" s="213">
        <v>0.08</v>
      </c>
      <c r="F84" s="213">
        <v>0.4</v>
      </c>
      <c r="G84" s="213"/>
      <c r="H84" s="33">
        <f t="shared" si="15"/>
        <v>0.281509</v>
      </c>
      <c r="I84" s="213"/>
      <c r="J84" s="213">
        <v>0.01931257</v>
      </c>
      <c r="K84" s="213">
        <v>0.26219643000000004</v>
      </c>
      <c r="L84" s="213"/>
      <c r="M84" s="213">
        <v>0</v>
      </c>
      <c r="N84" s="213"/>
      <c r="O84" s="213"/>
      <c r="P84" s="213"/>
      <c r="Q84" s="213"/>
      <c r="R84" s="33">
        <v>0.281509</v>
      </c>
      <c r="S84" s="213"/>
      <c r="T84" s="213">
        <v>0.01931257</v>
      </c>
      <c r="U84" s="213">
        <v>0.26219643000000004</v>
      </c>
      <c r="V84" s="213"/>
      <c r="W84" s="211"/>
      <c r="X84" s="211"/>
      <c r="Y84" s="211"/>
      <c r="Z84" s="211"/>
      <c r="AA84" s="211"/>
      <c r="AB84" s="211"/>
      <c r="AC84" s="211"/>
      <c r="AD84" s="211"/>
      <c r="AE84" s="211"/>
      <c r="AF84" s="77"/>
      <c r="AG84" s="211"/>
      <c r="AH84" s="211"/>
      <c r="AI84" s="211"/>
      <c r="AJ84" s="212" t="s">
        <v>15</v>
      </c>
    </row>
    <row r="85" spans="1:36" ht="31.5">
      <c r="A85" s="209" t="s">
        <v>634</v>
      </c>
      <c r="B85" s="210" t="s">
        <v>792</v>
      </c>
      <c r="C85" s="33">
        <f t="shared" si="14"/>
        <v>0</v>
      </c>
      <c r="D85" s="213"/>
      <c r="E85" s="213"/>
      <c r="F85" s="213"/>
      <c r="G85" s="213"/>
      <c r="H85" s="33">
        <f t="shared" si="15"/>
        <v>0.006475</v>
      </c>
      <c r="I85" s="213"/>
      <c r="J85" s="213">
        <v>0.003518</v>
      </c>
      <c r="K85" s="213">
        <v>0.002957</v>
      </c>
      <c r="L85" s="213"/>
      <c r="M85" s="213">
        <v>0</v>
      </c>
      <c r="N85" s="213"/>
      <c r="O85" s="213"/>
      <c r="P85" s="213"/>
      <c r="Q85" s="213"/>
      <c r="R85" s="33">
        <v>0.006475</v>
      </c>
      <c r="S85" s="213"/>
      <c r="T85" s="213">
        <v>0.003518</v>
      </c>
      <c r="U85" s="213">
        <v>0.002957</v>
      </c>
      <c r="V85" s="213"/>
      <c r="W85" s="211"/>
      <c r="X85" s="211"/>
      <c r="Y85" s="211"/>
      <c r="Z85" s="211"/>
      <c r="AA85" s="211"/>
      <c r="AB85" s="211"/>
      <c r="AC85" s="211"/>
      <c r="AD85" s="211"/>
      <c r="AE85" s="211"/>
      <c r="AF85" s="77"/>
      <c r="AG85" s="211"/>
      <c r="AH85" s="211"/>
      <c r="AI85" s="211"/>
      <c r="AJ85" s="212">
        <v>2</v>
      </c>
    </row>
    <row r="86" spans="1:36" ht="31.5">
      <c r="A86" s="209" t="s">
        <v>634</v>
      </c>
      <c r="B86" s="210" t="s">
        <v>787</v>
      </c>
      <c r="C86" s="33">
        <f t="shared" si="14"/>
        <v>1.48</v>
      </c>
      <c r="D86" s="33"/>
      <c r="E86" s="36">
        <v>0.28</v>
      </c>
      <c r="F86" s="36">
        <v>1.2</v>
      </c>
      <c r="G86" s="33"/>
      <c r="H86" s="33">
        <f t="shared" si="15"/>
        <v>0.7273099999999999</v>
      </c>
      <c r="I86" s="33"/>
      <c r="J86" s="36">
        <v>0.028707999999999997</v>
      </c>
      <c r="K86" s="36">
        <v>0.698602</v>
      </c>
      <c r="L86" s="33"/>
      <c r="M86" s="33">
        <v>0</v>
      </c>
      <c r="N86" s="33"/>
      <c r="O86" s="33"/>
      <c r="P86" s="33"/>
      <c r="Q86" s="33"/>
      <c r="R86" s="33">
        <v>0.7273099999999999</v>
      </c>
      <c r="S86" s="33"/>
      <c r="T86" s="36">
        <v>0.028707999999999997</v>
      </c>
      <c r="U86" s="36">
        <v>0.698602</v>
      </c>
      <c r="V86" s="33"/>
      <c r="W86" s="211"/>
      <c r="X86" s="211"/>
      <c r="Y86" s="211"/>
      <c r="Z86" s="211"/>
      <c r="AA86" s="211"/>
      <c r="AB86" s="211"/>
      <c r="AC86" s="211"/>
      <c r="AD86" s="211"/>
      <c r="AE86" s="211"/>
      <c r="AF86" s="77"/>
      <c r="AG86" s="211"/>
      <c r="AH86" s="211"/>
      <c r="AI86" s="211"/>
      <c r="AJ86" s="212">
        <v>1.4</v>
      </c>
    </row>
    <row r="87" spans="1:36" ht="31.5">
      <c r="A87" s="218" t="s">
        <v>634</v>
      </c>
      <c r="B87" s="17" t="s">
        <v>788</v>
      </c>
      <c r="C87" s="33">
        <f t="shared" si="14"/>
        <v>0.222</v>
      </c>
      <c r="D87" s="213"/>
      <c r="E87" s="213">
        <v>0.042</v>
      </c>
      <c r="F87" s="213">
        <v>0.18</v>
      </c>
      <c r="G87" s="213"/>
      <c r="H87" s="33">
        <f t="shared" si="15"/>
        <v>0.058749</v>
      </c>
      <c r="I87" s="213"/>
      <c r="J87" s="213">
        <v>0.002258</v>
      </c>
      <c r="K87" s="213">
        <v>0.056491</v>
      </c>
      <c r="L87" s="213"/>
      <c r="M87" s="213">
        <v>0</v>
      </c>
      <c r="N87" s="213"/>
      <c r="O87" s="213"/>
      <c r="P87" s="213"/>
      <c r="Q87" s="213"/>
      <c r="R87" s="33">
        <v>0.058749</v>
      </c>
      <c r="S87" s="213"/>
      <c r="T87" s="213">
        <v>0.002258</v>
      </c>
      <c r="U87" s="213">
        <v>0.056491</v>
      </c>
      <c r="V87" s="213"/>
      <c r="W87" s="211"/>
      <c r="X87" s="211"/>
      <c r="Y87" s="211"/>
      <c r="Z87" s="211"/>
      <c r="AA87" s="211"/>
      <c r="AB87" s="211"/>
      <c r="AC87" s="211"/>
      <c r="AD87" s="211"/>
      <c r="AE87" s="211"/>
      <c r="AF87" s="77"/>
      <c r="AG87" s="211"/>
      <c r="AH87" s="211"/>
      <c r="AI87" s="211"/>
      <c r="AJ87" s="212">
        <v>2</v>
      </c>
    </row>
    <row r="88" spans="1:36" ht="31.5">
      <c r="A88" s="218" t="s">
        <v>634</v>
      </c>
      <c r="B88" s="17" t="s">
        <v>789</v>
      </c>
      <c r="C88" s="33">
        <f t="shared" si="14"/>
        <v>0.030000000000000002</v>
      </c>
      <c r="D88" s="213"/>
      <c r="E88" s="213">
        <v>0.005</v>
      </c>
      <c r="F88" s="213">
        <v>0.025</v>
      </c>
      <c r="G88" s="213"/>
      <c r="H88" s="33">
        <f t="shared" si="15"/>
        <v>0</v>
      </c>
      <c r="I88" s="213"/>
      <c r="J88" s="213"/>
      <c r="K88" s="213"/>
      <c r="L88" s="213"/>
      <c r="M88" s="213"/>
      <c r="N88" s="213"/>
      <c r="O88" s="213"/>
      <c r="P88" s="213"/>
      <c r="Q88" s="213"/>
      <c r="R88" s="33">
        <v>0</v>
      </c>
      <c r="S88" s="213"/>
      <c r="T88" s="213"/>
      <c r="U88" s="213"/>
      <c r="V88" s="213"/>
      <c r="W88" s="211"/>
      <c r="X88" s="211"/>
      <c r="Y88" s="211"/>
      <c r="Z88" s="211"/>
      <c r="AA88" s="211"/>
      <c r="AB88" s="211"/>
      <c r="AC88" s="211"/>
      <c r="AD88" s="211"/>
      <c r="AE88" s="211"/>
      <c r="AF88" s="77"/>
      <c r="AG88" s="211"/>
      <c r="AH88" s="211"/>
      <c r="AI88" s="211"/>
      <c r="AJ88" s="212">
        <v>3</v>
      </c>
    </row>
    <row r="89" spans="1:36" ht="31.5">
      <c r="A89" s="37" t="s">
        <v>634</v>
      </c>
      <c r="B89" s="17" t="s">
        <v>793</v>
      </c>
      <c r="C89" s="33">
        <f t="shared" si="14"/>
        <v>0</v>
      </c>
      <c r="D89" s="213"/>
      <c r="E89" s="213"/>
      <c r="F89" s="213"/>
      <c r="G89" s="213"/>
      <c r="H89" s="33">
        <f t="shared" si="15"/>
        <v>0.08701942</v>
      </c>
      <c r="I89" s="213"/>
      <c r="J89" s="213">
        <v>0.00665867</v>
      </c>
      <c r="K89" s="213">
        <v>0.08036075</v>
      </c>
      <c r="L89" s="213"/>
      <c r="M89" s="213">
        <v>0</v>
      </c>
      <c r="N89" s="213"/>
      <c r="O89" s="213"/>
      <c r="P89" s="213"/>
      <c r="Q89" s="213"/>
      <c r="R89" s="33">
        <v>0.08701942</v>
      </c>
      <c r="S89" s="213"/>
      <c r="T89" s="213">
        <v>0.00665867</v>
      </c>
      <c r="U89" s="213">
        <v>0.08036075</v>
      </c>
      <c r="V89" s="213"/>
      <c r="W89" s="211"/>
      <c r="X89" s="211"/>
      <c r="Y89" s="211"/>
      <c r="Z89" s="211"/>
      <c r="AA89" s="211"/>
      <c r="AB89" s="211"/>
      <c r="AC89" s="211"/>
      <c r="AD89" s="211"/>
      <c r="AE89" s="211"/>
      <c r="AF89" s="77"/>
      <c r="AG89" s="211"/>
      <c r="AH89" s="211"/>
      <c r="AI89" s="211"/>
      <c r="AJ89" s="212">
        <v>3</v>
      </c>
    </row>
    <row r="90" spans="1:36" ht="31.5">
      <c r="A90" s="37"/>
      <c r="B90" s="17" t="s">
        <v>794</v>
      </c>
      <c r="C90" s="33">
        <f t="shared" si="14"/>
        <v>0</v>
      </c>
      <c r="D90" s="7"/>
      <c r="E90" s="7"/>
      <c r="F90" s="7"/>
      <c r="G90" s="7"/>
      <c r="H90" s="33">
        <f t="shared" si="15"/>
        <v>0.030101609999999997</v>
      </c>
      <c r="I90" s="7"/>
      <c r="J90" s="7">
        <v>0.00469714</v>
      </c>
      <c r="K90" s="7">
        <v>0.02540447</v>
      </c>
      <c r="L90" s="7"/>
      <c r="M90" s="7">
        <v>0</v>
      </c>
      <c r="N90" s="7"/>
      <c r="O90" s="7"/>
      <c r="P90" s="7"/>
      <c r="Q90" s="7"/>
      <c r="R90" s="33">
        <v>0.030101609999999997</v>
      </c>
      <c r="S90" s="7"/>
      <c r="T90" s="7">
        <v>0.00469714</v>
      </c>
      <c r="U90" s="7">
        <v>0.02540447</v>
      </c>
      <c r="V90" s="7"/>
      <c r="W90" s="4"/>
      <c r="X90" s="4"/>
      <c r="Y90" s="4"/>
      <c r="Z90" s="4"/>
      <c r="AA90" s="4"/>
      <c r="AB90" s="4"/>
      <c r="AC90" s="4"/>
      <c r="AD90" s="4"/>
      <c r="AE90" s="4"/>
      <c r="AF90" s="77"/>
      <c r="AG90" s="4"/>
      <c r="AH90" s="4"/>
      <c r="AI90" s="4"/>
      <c r="AJ90" s="34">
        <v>4</v>
      </c>
    </row>
    <row r="91" spans="1:36" ht="31.5">
      <c r="A91" s="37"/>
      <c r="B91" s="17" t="s">
        <v>795</v>
      </c>
      <c r="C91" s="33">
        <f t="shared" si="14"/>
        <v>0</v>
      </c>
      <c r="D91" s="7"/>
      <c r="E91" s="7"/>
      <c r="F91" s="7"/>
      <c r="G91" s="7"/>
      <c r="H91" s="33">
        <f t="shared" si="15"/>
        <v>0.12314745</v>
      </c>
      <c r="I91" s="7"/>
      <c r="J91" s="7">
        <v>0.00577858</v>
      </c>
      <c r="K91" s="7">
        <v>0.11736887</v>
      </c>
      <c r="L91" s="7"/>
      <c r="M91" s="7">
        <v>0</v>
      </c>
      <c r="N91" s="7"/>
      <c r="O91" s="7"/>
      <c r="P91" s="7"/>
      <c r="Q91" s="7"/>
      <c r="R91" s="33">
        <v>0.12314745</v>
      </c>
      <c r="S91" s="7"/>
      <c r="T91" s="7">
        <v>0.00577858</v>
      </c>
      <c r="U91" s="7">
        <v>0.11736887</v>
      </c>
      <c r="V91" s="7"/>
      <c r="W91" s="4"/>
      <c r="X91" s="4"/>
      <c r="Y91" s="4"/>
      <c r="Z91" s="4"/>
      <c r="AA91" s="4"/>
      <c r="AB91" s="4"/>
      <c r="AC91" s="4"/>
      <c r="AD91" s="4"/>
      <c r="AE91" s="4"/>
      <c r="AF91" s="77"/>
      <c r="AG91" s="4"/>
      <c r="AH91" s="4"/>
      <c r="AI91" s="4"/>
      <c r="AJ91" s="34">
        <v>4</v>
      </c>
    </row>
    <row r="92" spans="1:36" ht="24" customHeight="1">
      <c r="A92" s="37"/>
      <c r="B92" s="3" t="s">
        <v>680</v>
      </c>
      <c r="C92" s="33">
        <f>C91+C90+C89+C88+C87+C86+C85+C84+C83+C82+C81+C80+C79+C78+C77+C76+C75</f>
        <v>3.1234523786440684</v>
      </c>
      <c r="D92" s="33"/>
      <c r="E92" s="33">
        <f aca="true" t="shared" si="16" ref="E92:Q92">E91+E90+E89+E88+E87+E86+E85+E84+E81+E80+E79+E78+E77+E76+E75</f>
        <v>0.48797626000000005</v>
      </c>
      <c r="F92" s="33">
        <f t="shared" si="16"/>
        <v>2.2422796610169495</v>
      </c>
      <c r="G92" s="33"/>
      <c r="H92" s="33">
        <f>H91+H90+H89+H88+H87+H86+H85+H84+H83+H82+H81+H80+H79+H78+H77+H76+H75</f>
        <v>1.7130075800000002</v>
      </c>
      <c r="I92" s="33"/>
      <c r="J92" s="33">
        <f t="shared" si="16"/>
        <v>0.08536937999999998</v>
      </c>
      <c r="K92" s="33">
        <f t="shared" si="16"/>
        <v>1.41889952</v>
      </c>
      <c r="L92" s="33"/>
      <c r="M92" s="33">
        <f t="shared" si="16"/>
        <v>0</v>
      </c>
      <c r="N92" s="33">
        <f t="shared" si="16"/>
        <v>0</v>
      </c>
      <c r="O92" s="33">
        <f t="shared" si="16"/>
        <v>0</v>
      </c>
      <c r="P92" s="33">
        <f t="shared" si="16"/>
        <v>0</v>
      </c>
      <c r="Q92" s="33">
        <f t="shared" si="16"/>
        <v>0</v>
      </c>
      <c r="R92" s="33">
        <v>1.7130075800000002</v>
      </c>
      <c r="S92" s="33"/>
      <c r="T92" s="33">
        <v>0.08536937999999998</v>
      </c>
      <c r="U92" s="33">
        <v>1.41889952</v>
      </c>
      <c r="V92" s="213"/>
      <c r="W92" s="211"/>
      <c r="X92" s="211"/>
      <c r="Y92" s="211"/>
      <c r="Z92" s="211"/>
      <c r="AA92" s="211"/>
      <c r="AB92" s="211"/>
      <c r="AC92" s="211"/>
      <c r="AD92" s="211"/>
      <c r="AE92" s="211"/>
      <c r="AF92" s="77"/>
      <c r="AG92" s="211"/>
      <c r="AH92" s="211"/>
      <c r="AI92" s="211"/>
      <c r="AJ92" s="212"/>
    </row>
    <row r="93" spans="1:36" ht="15.75">
      <c r="A93" s="209" t="s">
        <v>634</v>
      </c>
      <c r="B93" s="13" t="s">
        <v>516</v>
      </c>
      <c r="C93" s="33"/>
      <c r="D93" s="7"/>
      <c r="E93" s="14"/>
      <c r="F93" s="14"/>
      <c r="G93" s="7"/>
      <c r="H93" s="33"/>
      <c r="I93" s="7"/>
      <c r="J93" s="7"/>
      <c r="K93" s="7"/>
      <c r="L93" s="7"/>
      <c r="M93" s="7">
        <v>0</v>
      </c>
      <c r="N93" s="7"/>
      <c r="O93" s="7"/>
      <c r="P93" s="7"/>
      <c r="Q93" s="7"/>
      <c r="R93" s="33"/>
      <c r="S93" s="7"/>
      <c r="T93" s="7"/>
      <c r="U93" s="7"/>
      <c r="V93" s="7"/>
      <c r="W93" s="4"/>
      <c r="X93" s="4"/>
      <c r="Y93" s="4"/>
      <c r="Z93" s="4"/>
      <c r="AA93" s="4"/>
      <c r="AB93" s="4"/>
      <c r="AC93" s="4"/>
      <c r="AD93" s="4"/>
      <c r="AE93" s="4"/>
      <c r="AF93" s="77"/>
      <c r="AG93" s="4"/>
      <c r="AH93" s="4"/>
      <c r="AI93" s="4"/>
      <c r="AJ93" s="34"/>
    </row>
    <row r="94" spans="1:36" ht="31.5">
      <c r="A94" s="209" t="s">
        <v>634</v>
      </c>
      <c r="B94" s="210" t="s">
        <v>796</v>
      </c>
      <c r="C94" s="33">
        <f>D94+E94+F94+G94</f>
        <v>0.08847000000000001</v>
      </c>
      <c r="D94" s="213"/>
      <c r="E94" s="213">
        <v>0.00847</v>
      </c>
      <c r="F94" s="213">
        <v>0.08</v>
      </c>
      <c r="G94" s="213"/>
      <c r="H94" s="5">
        <f>I94+J94+K94+L94</f>
        <v>0.15148315</v>
      </c>
      <c r="I94" s="213"/>
      <c r="J94" s="213">
        <v>0.00647434</v>
      </c>
      <c r="K94" s="213">
        <v>0.14500881000000002</v>
      </c>
      <c r="L94" s="213"/>
      <c r="M94" s="213">
        <v>0</v>
      </c>
      <c r="N94" s="213"/>
      <c r="O94" s="213"/>
      <c r="P94" s="213"/>
      <c r="Q94" s="213"/>
      <c r="R94" s="5">
        <v>0.15148315</v>
      </c>
      <c r="S94" s="213"/>
      <c r="T94" s="213">
        <v>0.00647434</v>
      </c>
      <c r="U94" s="213">
        <v>0.14500881000000002</v>
      </c>
      <c r="V94" s="213"/>
      <c r="W94" s="211"/>
      <c r="X94" s="211"/>
      <c r="Y94" s="211"/>
      <c r="Z94" s="211"/>
      <c r="AA94" s="211"/>
      <c r="AB94" s="211"/>
      <c r="AC94" s="211"/>
      <c r="AD94" s="211"/>
      <c r="AE94" s="211"/>
      <c r="AF94" s="77"/>
      <c r="AG94" s="211"/>
      <c r="AH94" s="211"/>
      <c r="AI94" s="211"/>
      <c r="AJ94" s="212">
        <v>3.4</v>
      </c>
    </row>
    <row r="95" spans="1:36" ht="15.75">
      <c r="A95" s="209" t="s">
        <v>634</v>
      </c>
      <c r="B95" s="13" t="s">
        <v>681</v>
      </c>
      <c r="C95" s="33"/>
      <c r="D95" s="7"/>
      <c r="E95" s="14"/>
      <c r="F95" s="14"/>
      <c r="G95" s="7"/>
      <c r="H95" s="5"/>
      <c r="I95" s="7"/>
      <c r="J95" s="7"/>
      <c r="K95" s="7"/>
      <c r="L95" s="7"/>
      <c r="M95" s="7"/>
      <c r="N95" s="7"/>
      <c r="O95" s="7"/>
      <c r="P95" s="7"/>
      <c r="Q95" s="7"/>
      <c r="R95" s="5"/>
      <c r="S95" s="7"/>
      <c r="T95" s="7"/>
      <c r="U95" s="7"/>
      <c r="V95" s="7"/>
      <c r="W95" s="4"/>
      <c r="X95" s="4"/>
      <c r="Y95" s="4"/>
      <c r="Z95" s="4"/>
      <c r="AA95" s="4"/>
      <c r="AB95" s="4"/>
      <c r="AC95" s="4"/>
      <c r="AD95" s="4"/>
      <c r="AE95" s="4"/>
      <c r="AF95" s="77"/>
      <c r="AG95" s="4"/>
      <c r="AH95" s="4"/>
      <c r="AI95" s="4"/>
      <c r="AJ95" s="34"/>
    </row>
    <row r="96" spans="1:36" ht="31.5">
      <c r="A96" s="209" t="s">
        <v>634</v>
      </c>
      <c r="B96" s="210" t="s">
        <v>797</v>
      </c>
      <c r="C96" s="33">
        <f aca="true" t="shared" si="17" ref="C96:C113">D96+E96+F96+G96</f>
        <v>0.216949</v>
      </c>
      <c r="D96" s="213"/>
      <c r="E96" s="226">
        <v>0.016949</v>
      </c>
      <c r="F96" s="226">
        <v>0.2</v>
      </c>
      <c r="G96" s="213"/>
      <c r="H96" s="5">
        <f aca="true" t="shared" si="18" ref="H96:H113">I96+J96+K96+L96</f>
        <v>0.1434482</v>
      </c>
      <c r="I96" s="213"/>
      <c r="J96" s="213">
        <v>0.003362</v>
      </c>
      <c r="K96" s="213">
        <v>0.1400862</v>
      </c>
      <c r="L96" s="213"/>
      <c r="M96" s="213">
        <v>0</v>
      </c>
      <c r="N96" s="213"/>
      <c r="O96" s="213"/>
      <c r="P96" s="213"/>
      <c r="Q96" s="213"/>
      <c r="R96" s="5">
        <v>0.1434482</v>
      </c>
      <c r="S96" s="213"/>
      <c r="T96" s="213">
        <v>0.003362</v>
      </c>
      <c r="U96" s="213">
        <v>0.1400862</v>
      </c>
      <c r="V96" s="213"/>
      <c r="W96" s="211"/>
      <c r="X96" s="211"/>
      <c r="Y96" s="211"/>
      <c r="Z96" s="211"/>
      <c r="AA96" s="211"/>
      <c r="AB96" s="211"/>
      <c r="AC96" s="211"/>
      <c r="AD96" s="211"/>
      <c r="AE96" s="211"/>
      <c r="AF96" s="77"/>
      <c r="AG96" s="211"/>
      <c r="AH96" s="211"/>
      <c r="AI96" s="211"/>
      <c r="AJ96" s="212">
        <v>1</v>
      </c>
    </row>
    <row r="97" spans="1:36" ht="31.5">
      <c r="A97" s="209" t="s">
        <v>634</v>
      </c>
      <c r="B97" s="210" t="s">
        <v>798</v>
      </c>
      <c r="C97" s="33">
        <f t="shared" si="17"/>
        <v>0.10847000000000001</v>
      </c>
      <c r="D97" s="213"/>
      <c r="E97" s="213">
        <v>0.00847</v>
      </c>
      <c r="F97" s="213">
        <v>0.1</v>
      </c>
      <c r="G97" s="213"/>
      <c r="H97" s="5">
        <f t="shared" si="18"/>
        <v>0.06897099999999999</v>
      </c>
      <c r="I97" s="213"/>
      <c r="J97" s="213">
        <v>0.002369</v>
      </c>
      <c r="K97" s="213">
        <v>0.066602</v>
      </c>
      <c r="L97" s="213"/>
      <c r="M97" s="213">
        <v>0</v>
      </c>
      <c r="N97" s="213"/>
      <c r="O97" s="213"/>
      <c r="P97" s="213"/>
      <c r="Q97" s="213"/>
      <c r="R97" s="5">
        <v>0.06897099999999999</v>
      </c>
      <c r="S97" s="213"/>
      <c r="T97" s="213">
        <v>0.002369</v>
      </c>
      <c r="U97" s="213">
        <v>0.066602</v>
      </c>
      <c r="V97" s="213"/>
      <c r="W97" s="211"/>
      <c r="X97" s="211"/>
      <c r="Y97" s="211"/>
      <c r="Z97" s="211"/>
      <c r="AA97" s="211"/>
      <c r="AB97" s="211"/>
      <c r="AC97" s="211"/>
      <c r="AD97" s="211"/>
      <c r="AE97" s="211"/>
      <c r="AF97" s="77"/>
      <c r="AG97" s="211"/>
      <c r="AH97" s="211"/>
      <c r="AI97" s="211"/>
      <c r="AJ97" s="212">
        <v>2</v>
      </c>
    </row>
    <row r="98" spans="1:36" ht="31.5">
      <c r="A98" s="209" t="s">
        <v>634</v>
      </c>
      <c r="B98" s="210" t="s">
        <v>799</v>
      </c>
      <c r="C98" s="33">
        <f t="shared" si="17"/>
        <v>0.074</v>
      </c>
      <c r="D98" s="213"/>
      <c r="E98" s="213">
        <v>0.014</v>
      </c>
      <c r="F98" s="213">
        <v>0.06</v>
      </c>
      <c r="G98" s="213"/>
      <c r="H98" s="5">
        <f t="shared" si="18"/>
        <v>0.06838999999999999</v>
      </c>
      <c r="I98" s="213"/>
      <c r="J98" s="213">
        <v>0.003881</v>
      </c>
      <c r="K98" s="213">
        <v>0.064509</v>
      </c>
      <c r="L98" s="213"/>
      <c r="M98" s="213">
        <v>0</v>
      </c>
      <c r="N98" s="213"/>
      <c r="O98" s="213"/>
      <c r="P98" s="213"/>
      <c r="Q98" s="213"/>
      <c r="R98" s="5">
        <v>0.06838999999999999</v>
      </c>
      <c r="S98" s="213"/>
      <c r="T98" s="213">
        <v>0.003881</v>
      </c>
      <c r="U98" s="213">
        <v>0.064509</v>
      </c>
      <c r="V98" s="213"/>
      <c r="W98" s="211"/>
      <c r="X98" s="211"/>
      <c r="Y98" s="211"/>
      <c r="Z98" s="211"/>
      <c r="AA98" s="211"/>
      <c r="AB98" s="211"/>
      <c r="AC98" s="211"/>
      <c r="AD98" s="211"/>
      <c r="AE98" s="211"/>
      <c r="AF98" s="77"/>
      <c r="AG98" s="211"/>
      <c r="AH98" s="211"/>
      <c r="AI98" s="211"/>
      <c r="AJ98" s="212">
        <v>2</v>
      </c>
    </row>
    <row r="99" spans="1:36" ht="15.75">
      <c r="A99" s="209" t="s">
        <v>634</v>
      </c>
      <c r="B99" s="13" t="s">
        <v>512</v>
      </c>
      <c r="C99" s="33"/>
      <c r="D99" s="7"/>
      <c r="E99" s="7"/>
      <c r="F99" s="7"/>
      <c r="G99" s="7"/>
      <c r="H99" s="5"/>
      <c r="I99" s="7"/>
      <c r="J99" s="7"/>
      <c r="K99" s="7"/>
      <c r="L99" s="7"/>
      <c r="M99" s="7"/>
      <c r="N99" s="7"/>
      <c r="O99" s="7"/>
      <c r="P99" s="7"/>
      <c r="Q99" s="7"/>
      <c r="R99" s="5"/>
      <c r="S99" s="7"/>
      <c r="T99" s="7"/>
      <c r="U99" s="7"/>
      <c r="V99" s="7"/>
      <c r="W99" s="4"/>
      <c r="X99" s="4"/>
      <c r="Y99" s="4"/>
      <c r="Z99" s="4"/>
      <c r="AA99" s="4"/>
      <c r="AB99" s="4"/>
      <c r="AC99" s="4"/>
      <c r="AD99" s="4"/>
      <c r="AE99" s="4"/>
      <c r="AF99" s="77"/>
      <c r="AG99" s="4"/>
      <c r="AH99" s="4"/>
      <c r="AI99" s="4"/>
      <c r="AJ99" s="34"/>
    </row>
    <row r="100" spans="1:36" ht="31.5">
      <c r="A100" s="209" t="s">
        <v>634</v>
      </c>
      <c r="B100" s="210" t="s">
        <v>800</v>
      </c>
      <c r="C100" s="33">
        <f t="shared" si="17"/>
        <v>0</v>
      </c>
      <c r="D100" s="213"/>
      <c r="E100" s="213">
        <v>0</v>
      </c>
      <c r="F100" s="213">
        <v>0</v>
      </c>
      <c r="G100" s="213"/>
      <c r="H100" s="5">
        <f t="shared" si="18"/>
        <v>0.029936</v>
      </c>
      <c r="I100" s="213"/>
      <c r="J100" s="213">
        <v>0.003268</v>
      </c>
      <c r="K100" s="213">
        <v>0.026668</v>
      </c>
      <c r="L100" s="213"/>
      <c r="M100" s="213">
        <v>0</v>
      </c>
      <c r="N100" s="213"/>
      <c r="O100" s="213"/>
      <c r="P100" s="213"/>
      <c r="Q100" s="213"/>
      <c r="R100" s="5">
        <v>0.029936</v>
      </c>
      <c r="S100" s="213"/>
      <c r="T100" s="213">
        <v>0.003268</v>
      </c>
      <c r="U100" s="213">
        <v>0.026668</v>
      </c>
      <c r="V100" s="213"/>
      <c r="W100" s="211"/>
      <c r="X100" s="211"/>
      <c r="Y100" s="211"/>
      <c r="Z100" s="211"/>
      <c r="AA100" s="211"/>
      <c r="AB100" s="211"/>
      <c r="AC100" s="211"/>
      <c r="AD100" s="211"/>
      <c r="AE100" s="211"/>
      <c r="AF100" s="77"/>
      <c r="AG100" s="211"/>
      <c r="AH100" s="211"/>
      <c r="AI100" s="211"/>
      <c r="AJ100" s="212">
        <v>2</v>
      </c>
    </row>
    <row r="101" spans="1:36" ht="31.5">
      <c r="A101" s="209" t="s">
        <v>634</v>
      </c>
      <c r="B101" s="210" t="s">
        <v>801</v>
      </c>
      <c r="C101" s="33">
        <f t="shared" si="17"/>
        <v>0</v>
      </c>
      <c r="D101" s="7"/>
      <c r="E101" s="7"/>
      <c r="F101" s="7"/>
      <c r="G101" s="7"/>
      <c r="H101" s="5">
        <f t="shared" si="18"/>
        <v>0.03856831</v>
      </c>
      <c r="I101" s="7"/>
      <c r="J101" s="7">
        <v>0.00175657</v>
      </c>
      <c r="K101" s="7">
        <v>0.03681174</v>
      </c>
      <c r="L101" s="7"/>
      <c r="M101" s="7">
        <v>0</v>
      </c>
      <c r="N101" s="7"/>
      <c r="O101" s="7"/>
      <c r="P101" s="7"/>
      <c r="Q101" s="7"/>
      <c r="R101" s="5">
        <v>0.03856831</v>
      </c>
      <c r="S101" s="7"/>
      <c r="T101" s="7">
        <v>0.00175657</v>
      </c>
      <c r="U101" s="7">
        <v>0.03681174</v>
      </c>
      <c r="V101" s="7"/>
      <c r="W101" s="4"/>
      <c r="X101" s="4"/>
      <c r="Y101" s="4"/>
      <c r="Z101" s="4"/>
      <c r="AA101" s="4"/>
      <c r="AB101" s="4"/>
      <c r="AC101" s="4"/>
      <c r="AD101" s="4"/>
      <c r="AE101" s="4"/>
      <c r="AF101" s="77"/>
      <c r="AG101" s="4"/>
      <c r="AH101" s="4"/>
      <c r="AI101" s="4"/>
      <c r="AJ101" s="34">
        <v>4</v>
      </c>
    </row>
    <row r="102" spans="1:36" ht="15.75">
      <c r="A102" s="209"/>
      <c r="B102" s="13" t="s">
        <v>513</v>
      </c>
      <c r="C102" s="33"/>
      <c r="D102" s="7"/>
      <c r="E102" s="14"/>
      <c r="F102" s="7"/>
      <c r="G102" s="7"/>
      <c r="H102" s="5"/>
      <c r="I102" s="7"/>
      <c r="J102" s="7"/>
      <c r="K102" s="7"/>
      <c r="L102" s="7"/>
      <c r="M102" s="7"/>
      <c r="N102" s="7"/>
      <c r="O102" s="7"/>
      <c r="P102" s="7"/>
      <c r="Q102" s="7"/>
      <c r="R102" s="5"/>
      <c r="S102" s="7"/>
      <c r="T102" s="7"/>
      <c r="U102" s="7"/>
      <c r="V102" s="7"/>
      <c r="W102" s="4"/>
      <c r="X102" s="4"/>
      <c r="Y102" s="4"/>
      <c r="Z102" s="4"/>
      <c r="AA102" s="4"/>
      <c r="AB102" s="4"/>
      <c r="AC102" s="4"/>
      <c r="AD102" s="4"/>
      <c r="AE102" s="4"/>
      <c r="AF102" s="77"/>
      <c r="AG102" s="4"/>
      <c r="AH102" s="4"/>
      <c r="AI102" s="4"/>
      <c r="AJ102" s="34"/>
    </row>
    <row r="103" spans="1:36" ht="31.5">
      <c r="A103" s="209" t="s">
        <v>634</v>
      </c>
      <c r="B103" s="210" t="s">
        <v>802</v>
      </c>
      <c r="C103" s="33">
        <f t="shared" si="17"/>
        <v>0.054237</v>
      </c>
      <c r="D103" s="213"/>
      <c r="E103" s="213">
        <v>0.0042369999999999994</v>
      </c>
      <c r="F103" s="213">
        <v>0.05</v>
      </c>
      <c r="G103" s="213"/>
      <c r="H103" s="5">
        <f t="shared" si="18"/>
        <v>0.05438900000000001</v>
      </c>
      <c r="I103" s="213"/>
      <c r="J103" s="213">
        <v>0.000621</v>
      </c>
      <c r="K103" s="213">
        <v>0.053768</v>
      </c>
      <c r="L103" s="213"/>
      <c r="M103" s="213">
        <v>0</v>
      </c>
      <c r="N103" s="213"/>
      <c r="O103" s="213"/>
      <c r="P103" s="213"/>
      <c r="Q103" s="213"/>
      <c r="R103" s="5">
        <v>0.05438900000000001</v>
      </c>
      <c r="S103" s="213"/>
      <c r="T103" s="213">
        <v>0.000621</v>
      </c>
      <c r="U103" s="213">
        <v>0.053768</v>
      </c>
      <c r="V103" s="213"/>
      <c r="W103" s="211"/>
      <c r="X103" s="211"/>
      <c r="Y103" s="211"/>
      <c r="Z103" s="211"/>
      <c r="AA103" s="211"/>
      <c r="AB103" s="211"/>
      <c r="AC103" s="211"/>
      <c r="AD103" s="211"/>
      <c r="AE103" s="211"/>
      <c r="AF103" s="77"/>
      <c r="AG103" s="211"/>
      <c r="AH103" s="211"/>
      <c r="AI103" s="211"/>
      <c r="AJ103" s="212">
        <v>2</v>
      </c>
    </row>
    <row r="104" spans="1:36" ht="31.5">
      <c r="A104" s="209" t="s">
        <v>634</v>
      </c>
      <c r="B104" s="210" t="s">
        <v>803</v>
      </c>
      <c r="C104" s="33">
        <f t="shared" si="17"/>
        <v>0.034</v>
      </c>
      <c r="D104" s="213"/>
      <c r="E104" s="213">
        <v>0.004</v>
      </c>
      <c r="F104" s="213">
        <v>0.03</v>
      </c>
      <c r="G104" s="213"/>
      <c r="H104" s="5">
        <f t="shared" si="18"/>
        <v>0.04714967</v>
      </c>
      <c r="I104" s="213"/>
      <c r="J104" s="213">
        <v>0.00287797</v>
      </c>
      <c r="K104" s="213">
        <v>0.0442717</v>
      </c>
      <c r="L104" s="213"/>
      <c r="M104" s="213">
        <v>0</v>
      </c>
      <c r="N104" s="213"/>
      <c r="O104" s="213"/>
      <c r="P104" s="213"/>
      <c r="Q104" s="213"/>
      <c r="R104" s="5">
        <v>0.04714967</v>
      </c>
      <c r="S104" s="213"/>
      <c r="T104" s="213">
        <v>0.00287797</v>
      </c>
      <c r="U104" s="213">
        <v>0.0442717</v>
      </c>
      <c r="V104" s="213"/>
      <c r="W104" s="211"/>
      <c r="X104" s="211"/>
      <c r="Y104" s="211"/>
      <c r="Z104" s="211"/>
      <c r="AA104" s="211"/>
      <c r="AB104" s="211"/>
      <c r="AC104" s="211"/>
      <c r="AD104" s="211"/>
      <c r="AE104" s="211"/>
      <c r="AF104" s="77"/>
      <c r="AG104" s="211"/>
      <c r="AH104" s="211"/>
      <c r="AI104" s="211"/>
      <c r="AJ104" s="212">
        <v>3</v>
      </c>
    </row>
    <row r="105" spans="1:36" ht="15.75">
      <c r="A105" s="209" t="s">
        <v>634</v>
      </c>
      <c r="B105" s="13" t="s">
        <v>514</v>
      </c>
      <c r="C105" s="33"/>
      <c r="D105" s="7"/>
      <c r="E105" s="7"/>
      <c r="F105" s="7"/>
      <c r="G105" s="7"/>
      <c r="H105" s="5"/>
      <c r="I105" s="7"/>
      <c r="J105" s="7"/>
      <c r="K105" s="7"/>
      <c r="L105" s="7"/>
      <c r="M105" s="7"/>
      <c r="N105" s="7"/>
      <c r="O105" s="7"/>
      <c r="P105" s="7"/>
      <c r="Q105" s="7"/>
      <c r="R105" s="5"/>
      <c r="S105" s="7"/>
      <c r="T105" s="7"/>
      <c r="U105" s="7"/>
      <c r="V105" s="7"/>
      <c r="W105" s="4"/>
      <c r="X105" s="4"/>
      <c r="Y105" s="4"/>
      <c r="Z105" s="4"/>
      <c r="AA105" s="4"/>
      <c r="AB105" s="4"/>
      <c r="AC105" s="4"/>
      <c r="AD105" s="4"/>
      <c r="AE105" s="4"/>
      <c r="AF105" s="77"/>
      <c r="AG105" s="4"/>
      <c r="AH105" s="4"/>
      <c r="AI105" s="4"/>
      <c r="AJ105" s="34"/>
    </row>
    <row r="106" spans="1:36" ht="31.5">
      <c r="A106" s="209" t="s">
        <v>634</v>
      </c>
      <c r="B106" s="210" t="s">
        <v>804</v>
      </c>
      <c r="C106" s="33">
        <f t="shared" si="17"/>
        <v>0</v>
      </c>
      <c r="D106" s="213"/>
      <c r="E106" s="213">
        <v>0</v>
      </c>
      <c r="F106" s="213">
        <v>0</v>
      </c>
      <c r="G106" s="213"/>
      <c r="H106" s="5">
        <f t="shared" si="18"/>
        <v>0.034427</v>
      </c>
      <c r="I106" s="213"/>
      <c r="J106" s="213">
        <v>0.004054</v>
      </c>
      <c r="K106" s="213">
        <v>0.030373</v>
      </c>
      <c r="L106" s="213"/>
      <c r="M106" s="213">
        <v>0</v>
      </c>
      <c r="N106" s="213"/>
      <c r="O106" s="213"/>
      <c r="P106" s="213"/>
      <c r="Q106" s="213"/>
      <c r="R106" s="5">
        <v>0.034427</v>
      </c>
      <c r="S106" s="213"/>
      <c r="T106" s="213">
        <v>0.004054</v>
      </c>
      <c r="U106" s="213">
        <v>0.030373</v>
      </c>
      <c r="V106" s="213"/>
      <c r="W106" s="211"/>
      <c r="X106" s="211"/>
      <c r="Y106" s="211"/>
      <c r="Z106" s="211"/>
      <c r="AA106" s="211"/>
      <c r="AB106" s="211"/>
      <c r="AC106" s="211"/>
      <c r="AD106" s="211"/>
      <c r="AE106" s="211"/>
      <c r="AF106" s="77"/>
      <c r="AG106" s="211"/>
      <c r="AH106" s="211"/>
      <c r="AI106" s="211"/>
      <c r="AJ106" s="212">
        <v>2</v>
      </c>
    </row>
    <row r="107" spans="1:36" ht="31.5">
      <c r="A107" s="209" t="s">
        <v>634</v>
      </c>
      <c r="B107" s="210" t="s">
        <v>805</v>
      </c>
      <c r="C107" s="33">
        <f t="shared" si="17"/>
        <v>0</v>
      </c>
      <c r="D107" s="213"/>
      <c r="E107" s="213"/>
      <c r="F107" s="213"/>
      <c r="G107" s="213"/>
      <c r="H107" s="5">
        <f t="shared" si="18"/>
        <v>0.03060122</v>
      </c>
      <c r="I107" s="213"/>
      <c r="J107" s="213">
        <v>0.00196778</v>
      </c>
      <c r="K107" s="213">
        <v>0.02863344</v>
      </c>
      <c r="L107" s="213"/>
      <c r="M107" s="213">
        <v>0</v>
      </c>
      <c r="N107" s="213"/>
      <c r="O107" s="213"/>
      <c r="P107" s="213"/>
      <c r="Q107" s="213"/>
      <c r="R107" s="5">
        <v>0.03060122</v>
      </c>
      <c r="S107" s="213"/>
      <c r="T107" s="213">
        <v>0.00196778</v>
      </c>
      <c r="U107" s="213">
        <v>0.02863344</v>
      </c>
      <c r="V107" s="213"/>
      <c r="W107" s="211"/>
      <c r="X107" s="211"/>
      <c r="Y107" s="211"/>
      <c r="Z107" s="211"/>
      <c r="AA107" s="211"/>
      <c r="AB107" s="211"/>
      <c r="AC107" s="211"/>
      <c r="AD107" s="211"/>
      <c r="AE107" s="211"/>
      <c r="AF107" s="77"/>
      <c r="AG107" s="211"/>
      <c r="AH107" s="211"/>
      <c r="AI107" s="211"/>
      <c r="AJ107" s="212">
        <v>3</v>
      </c>
    </row>
    <row r="108" spans="1:36" ht="15.75">
      <c r="A108" s="209"/>
      <c r="B108" s="13" t="s">
        <v>682</v>
      </c>
      <c r="C108" s="33"/>
      <c r="D108" s="7"/>
      <c r="E108" s="7"/>
      <c r="F108" s="7"/>
      <c r="G108" s="7"/>
      <c r="H108" s="5"/>
      <c r="I108" s="7"/>
      <c r="J108" s="7"/>
      <c r="K108" s="7"/>
      <c r="L108" s="7"/>
      <c r="M108" s="7"/>
      <c r="N108" s="7"/>
      <c r="O108" s="7"/>
      <c r="P108" s="7"/>
      <c r="Q108" s="7"/>
      <c r="R108" s="5"/>
      <c r="S108" s="7"/>
      <c r="T108" s="7"/>
      <c r="U108" s="7"/>
      <c r="V108" s="7"/>
      <c r="W108" s="4"/>
      <c r="X108" s="4"/>
      <c r="Y108" s="4"/>
      <c r="Z108" s="4"/>
      <c r="AA108" s="4"/>
      <c r="AB108" s="4"/>
      <c r="AC108" s="4"/>
      <c r="AD108" s="4"/>
      <c r="AE108" s="4"/>
      <c r="AF108" s="77"/>
      <c r="AG108" s="4"/>
      <c r="AH108" s="4"/>
      <c r="AI108" s="4"/>
      <c r="AJ108" s="34"/>
    </row>
    <row r="109" spans="1:36" ht="31.5">
      <c r="A109" s="209" t="s">
        <v>634</v>
      </c>
      <c r="B109" s="210" t="s">
        <v>806</v>
      </c>
      <c r="C109" s="33">
        <f t="shared" si="17"/>
        <v>0.02931983050847458</v>
      </c>
      <c r="D109" s="213"/>
      <c r="E109" s="213">
        <v>0.00593</v>
      </c>
      <c r="F109" s="213">
        <v>0.02338983050847458</v>
      </c>
      <c r="G109" s="213"/>
      <c r="H109" s="5">
        <f t="shared" si="18"/>
        <v>0.019273000000000002</v>
      </c>
      <c r="I109" s="213"/>
      <c r="J109" s="213">
        <v>0.002013</v>
      </c>
      <c r="K109" s="213">
        <v>0.01726</v>
      </c>
      <c r="L109" s="213"/>
      <c r="M109" s="213">
        <v>0</v>
      </c>
      <c r="N109" s="213"/>
      <c r="O109" s="213"/>
      <c r="P109" s="213"/>
      <c r="Q109" s="213"/>
      <c r="R109" s="5">
        <v>0.019273000000000002</v>
      </c>
      <c r="S109" s="213"/>
      <c r="T109" s="213">
        <v>0.002013</v>
      </c>
      <c r="U109" s="213">
        <v>0.01726</v>
      </c>
      <c r="V109" s="213"/>
      <c r="W109" s="211"/>
      <c r="X109" s="211"/>
      <c r="Y109" s="211"/>
      <c r="Z109" s="211"/>
      <c r="AA109" s="211"/>
      <c r="AB109" s="211"/>
      <c r="AC109" s="211"/>
      <c r="AD109" s="211"/>
      <c r="AE109" s="211"/>
      <c r="AF109" s="77"/>
      <c r="AG109" s="211"/>
      <c r="AH109" s="211"/>
      <c r="AI109" s="211"/>
      <c r="AJ109" s="212">
        <v>2</v>
      </c>
    </row>
    <row r="110" spans="1:36" ht="39" customHeight="1">
      <c r="A110" s="37" t="s">
        <v>634</v>
      </c>
      <c r="B110" s="210" t="s">
        <v>807</v>
      </c>
      <c r="C110" s="33">
        <f t="shared" si="17"/>
        <v>0</v>
      </c>
      <c r="D110" s="213"/>
      <c r="E110" s="226"/>
      <c r="F110" s="226"/>
      <c r="G110" s="213"/>
      <c r="H110" s="5">
        <f t="shared" si="18"/>
        <v>0.0903182</v>
      </c>
      <c r="I110" s="213"/>
      <c r="J110" s="213">
        <v>0.00421869</v>
      </c>
      <c r="K110" s="213">
        <v>0.08609951</v>
      </c>
      <c r="L110" s="213"/>
      <c r="M110" s="213">
        <v>0</v>
      </c>
      <c r="N110" s="213"/>
      <c r="O110" s="213"/>
      <c r="P110" s="213"/>
      <c r="Q110" s="213"/>
      <c r="R110" s="5">
        <v>0.0903182</v>
      </c>
      <c r="S110" s="213"/>
      <c r="T110" s="213">
        <v>0.00421869</v>
      </c>
      <c r="U110" s="213">
        <v>0.08609951</v>
      </c>
      <c r="V110" s="213"/>
      <c r="W110" s="211"/>
      <c r="X110" s="211"/>
      <c r="Y110" s="211"/>
      <c r="Z110" s="211"/>
      <c r="AA110" s="211"/>
      <c r="AB110" s="211"/>
      <c r="AC110" s="211"/>
      <c r="AD110" s="211"/>
      <c r="AE110" s="211"/>
      <c r="AF110" s="77"/>
      <c r="AG110" s="211"/>
      <c r="AH110" s="211"/>
      <c r="AI110" s="211"/>
      <c r="AJ110" s="212">
        <v>3</v>
      </c>
    </row>
    <row r="111" spans="1:36" ht="31.5">
      <c r="A111" s="37"/>
      <c r="B111" s="210" t="s">
        <v>808</v>
      </c>
      <c r="C111" s="33">
        <f t="shared" si="17"/>
        <v>0</v>
      </c>
      <c r="D111" s="33"/>
      <c r="E111" s="33"/>
      <c r="F111" s="33"/>
      <c r="G111" s="33"/>
      <c r="H111" s="5">
        <f t="shared" si="18"/>
        <v>0.02571385</v>
      </c>
      <c r="I111" s="33"/>
      <c r="J111" s="36">
        <v>0.00202232</v>
      </c>
      <c r="K111" s="36">
        <v>0.02369153</v>
      </c>
      <c r="L111" s="33"/>
      <c r="M111" s="33">
        <v>0</v>
      </c>
      <c r="N111" s="33"/>
      <c r="O111" s="33"/>
      <c r="P111" s="33"/>
      <c r="Q111" s="33"/>
      <c r="R111" s="5">
        <v>0.02571385</v>
      </c>
      <c r="S111" s="33"/>
      <c r="T111" s="36">
        <v>0.00202232</v>
      </c>
      <c r="U111" s="36">
        <v>0.02369153</v>
      </c>
      <c r="V111" s="33"/>
      <c r="W111" s="4"/>
      <c r="X111" s="4"/>
      <c r="Y111" s="4"/>
      <c r="Z111" s="4"/>
      <c r="AA111" s="4"/>
      <c r="AB111" s="4"/>
      <c r="AC111" s="4"/>
      <c r="AD111" s="4"/>
      <c r="AE111" s="4"/>
      <c r="AF111" s="77"/>
      <c r="AG111" s="4"/>
      <c r="AH111" s="4"/>
      <c r="AI111" s="4"/>
      <c r="AJ111" s="34">
        <v>4</v>
      </c>
    </row>
    <row r="112" spans="1:36" ht="18.75">
      <c r="A112" s="37"/>
      <c r="B112" s="13" t="s">
        <v>515</v>
      </c>
      <c r="C112" s="33"/>
      <c r="D112" s="44"/>
      <c r="E112" s="44"/>
      <c r="F112" s="44"/>
      <c r="G112" s="44"/>
      <c r="H112" s="5"/>
      <c r="I112" s="44"/>
      <c r="J112" s="44"/>
      <c r="K112" s="44"/>
      <c r="L112" s="44"/>
      <c r="M112" s="44"/>
      <c r="N112" s="44"/>
      <c r="O112" s="44"/>
      <c r="P112" s="44"/>
      <c r="Q112" s="44"/>
      <c r="R112" s="5"/>
      <c r="S112" s="44"/>
      <c r="T112" s="44"/>
      <c r="U112" s="44"/>
      <c r="V112" s="44"/>
      <c r="W112" s="4"/>
      <c r="X112" s="4"/>
      <c r="Y112" s="4"/>
      <c r="Z112" s="4"/>
      <c r="AA112" s="4"/>
      <c r="AB112" s="4"/>
      <c r="AC112" s="4"/>
      <c r="AD112" s="4"/>
      <c r="AE112" s="4"/>
      <c r="AF112" s="77"/>
      <c r="AG112" s="4"/>
      <c r="AH112" s="4"/>
      <c r="AI112" s="4"/>
      <c r="AJ112" s="34"/>
    </row>
    <row r="113" spans="1:36" ht="31.5">
      <c r="A113" s="37"/>
      <c r="B113" s="210" t="s">
        <v>928</v>
      </c>
      <c r="C113" s="33">
        <f t="shared" si="17"/>
        <v>0</v>
      </c>
      <c r="D113" s="213"/>
      <c r="E113" s="213"/>
      <c r="F113" s="213"/>
      <c r="G113" s="213"/>
      <c r="H113" s="5">
        <f t="shared" si="18"/>
        <v>0.06743094</v>
      </c>
      <c r="I113" s="213"/>
      <c r="J113" s="213">
        <v>0.00428228</v>
      </c>
      <c r="K113" s="213">
        <v>0.06314866</v>
      </c>
      <c r="L113" s="213"/>
      <c r="M113" s="213">
        <v>0</v>
      </c>
      <c r="N113" s="213"/>
      <c r="O113" s="213"/>
      <c r="P113" s="213"/>
      <c r="Q113" s="213"/>
      <c r="R113" s="5">
        <v>0.06743094</v>
      </c>
      <c r="S113" s="213"/>
      <c r="T113" s="213">
        <v>0.00428228</v>
      </c>
      <c r="U113" s="213">
        <v>0.06314866</v>
      </c>
      <c r="V113" s="213"/>
      <c r="W113" s="211"/>
      <c r="X113" s="211"/>
      <c r="Y113" s="211"/>
      <c r="Z113" s="211"/>
      <c r="AA113" s="211"/>
      <c r="AB113" s="211"/>
      <c r="AC113" s="211"/>
      <c r="AD113" s="211"/>
      <c r="AE113" s="211"/>
      <c r="AF113" s="77"/>
      <c r="AG113" s="211"/>
      <c r="AH113" s="211"/>
      <c r="AI113" s="211"/>
      <c r="AJ113" s="212">
        <v>3</v>
      </c>
    </row>
    <row r="114" spans="1:36" ht="15.75">
      <c r="A114" s="37"/>
      <c r="B114" s="3" t="s">
        <v>683</v>
      </c>
      <c r="C114" s="33">
        <f>C113+C111+C110+C109+C107+C106+C104+C103+C101+C100+C98+C97+C96+C94</f>
        <v>0.6054458305084747</v>
      </c>
      <c r="D114" s="33"/>
      <c r="E114" s="33">
        <f aca="true" t="shared" si="19" ref="E114:Q114">E113+E111+E110+E109+E107+E106+E104+E103+E101+E100+E98+E97+E96+E94</f>
        <v>0.062056</v>
      </c>
      <c r="F114" s="33">
        <f t="shared" si="19"/>
        <v>0.5433898305084746</v>
      </c>
      <c r="G114" s="33"/>
      <c r="H114" s="33">
        <f t="shared" si="19"/>
        <v>0.87009954</v>
      </c>
      <c r="I114" s="33"/>
      <c r="J114" s="33">
        <f t="shared" si="19"/>
        <v>0.043167950000000004</v>
      </c>
      <c r="K114" s="33">
        <f t="shared" si="19"/>
        <v>0.82693159</v>
      </c>
      <c r="L114" s="33"/>
      <c r="M114" s="33">
        <f t="shared" si="19"/>
        <v>0</v>
      </c>
      <c r="N114" s="33">
        <f t="shared" si="19"/>
        <v>0</v>
      </c>
      <c r="O114" s="33">
        <f t="shared" si="19"/>
        <v>0</v>
      </c>
      <c r="P114" s="33">
        <f t="shared" si="19"/>
        <v>0</v>
      </c>
      <c r="Q114" s="33">
        <f t="shared" si="19"/>
        <v>0</v>
      </c>
      <c r="R114" s="33">
        <v>0.87009954</v>
      </c>
      <c r="S114" s="33"/>
      <c r="T114" s="33">
        <v>0.043167950000000004</v>
      </c>
      <c r="U114" s="33">
        <v>0.82693159</v>
      </c>
      <c r="V114" s="213"/>
      <c r="W114" s="211"/>
      <c r="X114" s="211"/>
      <c r="Y114" s="211"/>
      <c r="Z114" s="211"/>
      <c r="AA114" s="211"/>
      <c r="AB114" s="211"/>
      <c r="AC114" s="211"/>
      <c r="AD114" s="211"/>
      <c r="AE114" s="211"/>
      <c r="AF114" s="77"/>
      <c r="AG114" s="211"/>
      <c r="AH114" s="211"/>
      <c r="AI114" s="211"/>
      <c r="AJ114" s="212"/>
    </row>
    <row r="115" spans="1:36" ht="37.5">
      <c r="A115" s="260" t="s">
        <v>634</v>
      </c>
      <c r="B115" s="22" t="s">
        <v>684</v>
      </c>
      <c r="C115" s="33">
        <f>C114+C92</f>
        <v>3.7288982091525433</v>
      </c>
      <c r="D115" s="33"/>
      <c r="E115" s="33">
        <f aca="true" t="shared" si="20" ref="E115:Q115">E114+E92</f>
        <v>0.55003226</v>
      </c>
      <c r="F115" s="33">
        <f t="shared" si="20"/>
        <v>2.7856694915254243</v>
      </c>
      <c r="G115" s="33"/>
      <c r="H115" s="33">
        <f t="shared" si="20"/>
        <v>2.58310712</v>
      </c>
      <c r="I115" s="33"/>
      <c r="J115" s="33">
        <f t="shared" si="20"/>
        <v>0.12853732999999998</v>
      </c>
      <c r="K115" s="33">
        <f t="shared" si="20"/>
        <v>2.24583111</v>
      </c>
      <c r="L115" s="33"/>
      <c r="M115" s="33">
        <f t="shared" si="20"/>
        <v>0</v>
      </c>
      <c r="N115" s="33">
        <f t="shared" si="20"/>
        <v>0</v>
      </c>
      <c r="O115" s="33">
        <f t="shared" si="20"/>
        <v>0</v>
      </c>
      <c r="P115" s="33">
        <f t="shared" si="20"/>
        <v>0</v>
      </c>
      <c r="Q115" s="33">
        <f t="shared" si="20"/>
        <v>0</v>
      </c>
      <c r="R115" s="33">
        <v>2.58310712</v>
      </c>
      <c r="S115" s="33"/>
      <c r="T115" s="33">
        <v>0.12853732999999998</v>
      </c>
      <c r="U115" s="33">
        <v>2.24583111</v>
      </c>
      <c r="V115" s="213"/>
      <c r="W115" s="211"/>
      <c r="X115" s="211"/>
      <c r="Y115" s="211"/>
      <c r="Z115" s="211"/>
      <c r="AA115" s="211"/>
      <c r="AB115" s="211"/>
      <c r="AC115" s="211"/>
      <c r="AD115" s="211"/>
      <c r="AE115" s="211"/>
      <c r="AF115" s="77"/>
      <c r="AG115" s="211"/>
      <c r="AH115" s="211"/>
      <c r="AI115" s="211"/>
      <c r="AJ115" s="212"/>
    </row>
    <row r="116" spans="1:36" ht="37.5">
      <c r="A116" s="39" t="s">
        <v>517</v>
      </c>
      <c r="B116" s="12" t="s">
        <v>637</v>
      </c>
      <c r="C116" s="33"/>
      <c r="D116" s="14"/>
      <c r="E116" s="7"/>
      <c r="F116" s="7"/>
      <c r="G116" s="7"/>
      <c r="H116" s="33"/>
      <c r="I116" s="7"/>
      <c r="J116" s="7"/>
      <c r="K116" s="7"/>
      <c r="L116" s="7"/>
      <c r="M116" s="7"/>
      <c r="N116" s="7"/>
      <c r="O116" s="7"/>
      <c r="P116" s="7"/>
      <c r="Q116" s="7"/>
      <c r="R116" s="33"/>
      <c r="S116" s="7"/>
      <c r="T116" s="7"/>
      <c r="U116" s="7"/>
      <c r="V116" s="7"/>
      <c r="W116" s="4"/>
      <c r="X116" s="4"/>
      <c r="Y116" s="4"/>
      <c r="Z116" s="4"/>
      <c r="AA116" s="4"/>
      <c r="AB116" s="4"/>
      <c r="AC116" s="4"/>
      <c r="AD116" s="4"/>
      <c r="AE116" s="4"/>
      <c r="AF116" s="77"/>
      <c r="AG116" s="4"/>
      <c r="AH116" s="4"/>
      <c r="AI116" s="4"/>
      <c r="AJ116" s="34"/>
    </row>
    <row r="117" spans="1:36" ht="15.75">
      <c r="A117" s="39" t="s">
        <v>517</v>
      </c>
      <c r="B117" s="13" t="s">
        <v>679</v>
      </c>
      <c r="C117" s="33"/>
      <c r="D117" s="7"/>
      <c r="E117" s="7"/>
      <c r="F117" s="7"/>
      <c r="G117" s="7"/>
      <c r="H117" s="33"/>
      <c r="I117" s="7"/>
      <c r="J117" s="7"/>
      <c r="K117" s="7"/>
      <c r="L117" s="7"/>
      <c r="M117" s="7"/>
      <c r="N117" s="7"/>
      <c r="O117" s="7"/>
      <c r="P117" s="7"/>
      <c r="Q117" s="7"/>
      <c r="R117" s="33"/>
      <c r="S117" s="7"/>
      <c r="T117" s="7"/>
      <c r="U117" s="7"/>
      <c r="V117" s="7"/>
      <c r="W117" s="4"/>
      <c r="X117" s="4"/>
      <c r="Y117" s="4"/>
      <c r="Z117" s="4"/>
      <c r="AA117" s="4"/>
      <c r="AB117" s="4"/>
      <c r="AC117" s="4"/>
      <c r="AD117" s="4"/>
      <c r="AE117" s="4"/>
      <c r="AF117" s="77"/>
      <c r="AG117" s="4"/>
      <c r="AH117" s="4"/>
      <c r="AI117" s="4"/>
      <c r="AJ117" s="34"/>
    </row>
    <row r="118" spans="1:36" ht="47.25">
      <c r="A118" s="209" t="s">
        <v>517</v>
      </c>
      <c r="B118" s="210" t="s">
        <v>809</v>
      </c>
      <c r="C118" s="33">
        <f>D118+E118+F118+G118</f>
        <v>0.425</v>
      </c>
      <c r="D118" s="213">
        <v>0.037</v>
      </c>
      <c r="E118" s="213">
        <v>0.075</v>
      </c>
      <c r="F118" s="213">
        <v>0.313</v>
      </c>
      <c r="G118" s="213"/>
      <c r="H118" s="33">
        <f>I118+J118+K118+L118</f>
        <v>0.22739974000000002</v>
      </c>
      <c r="I118" s="213">
        <v>0.01890621</v>
      </c>
      <c r="J118" s="213">
        <v>0.05534289</v>
      </c>
      <c r="K118" s="213">
        <v>0.15315064</v>
      </c>
      <c r="L118" s="213"/>
      <c r="M118" s="213">
        <v>0</v>
      </c>
      <c r="N118" s="213"/>
      <c r="O118" s="213"/>
      <c r="P118" s="213"/>
      <c r="Q118" s="213"/>
      <c r="R118" s="33">
        <v>0.22739974000000002</v>
      </c>
      <c r="S118" s="213">
        <v>0.01890621</v>
      </c>
      <c r="T118" s="213">
        <v>0.05534289</v>
      </c>
      <c r="U118" s="213">
        <v>0.15315064</v>
      </c>
      <c r="V118" s="213"/>
      <c r="W118" s="211"/>
      <c r="X118" s="211"/>
      <c r="Y118" s="211"/>
      <c r="Z118" s="211"/>
      <c r="AA118" s="211"/>
      <c r="AB118" s="211"/>
      <c r="AC118" s="211"/>
      <c r="AD118" s="211"/>
      <c r="AE118" s="211">
        <v>2013</v>
      </c>
      <c r="AF118" s="77"/>
      <c r="AG118" s="211"/>
      <c r="AH118" s="211" t="s">
        <v>11</v>
      </c>
      <c r="AI118" s="211">
        <v>0.24</v>
      </c>
      <c r="AJ118" s="212">
        <v>3</v>
      </c>
    </row>
    <row r="119" spans="1:36" ht="47.25">
      <c r="A119" s="209" t="s">
        <v>517</v>
      </c>
      <c r="B119" s="210" t="s">
        <v>810</v>
      </c>
      <c r="C119" s="33">
        <f aca="true" t="shared" si="21" ref="C119:C132">D119+E119+F119+G119</f>
        <v>0.956</v>
      </c>
      <c r="D119" s="213">
        <v>0.093</v>
      </c>
      <c r="E119" s="213">
        <v>0.191</v>
      </c>
      <c r="F119" s="213">
        <v>0.6719999999999999</v>
      </c>
      <c r="G119" s="213"/>
      <c r="H119" s="33">
        <f aca="true" t="shared" si="22" ref="H119:H132">I119+J119+K119+L119</f>
        <v>0.69838643</v>
      </c>
      <c r="I119" s="213">
        <v>0.06108159</v>
      </c>
      <c r="J119" s="213">
        <v>0.15724411</v>
      </c>
      <c r="K119" s="213">
        <v>0.48006073</v>
      </c>
      <c r="L119" s="213"/>
      <c r="M119" s="213">
        <v>0</v>
      </c>
      <c r="N119" s="213"/>
      <c r="O119" s="213"/>
      <c r="P119" s="213"/>
      <c r="Q119" s="213"/>
      <c r="R119" s="33">
        <v>0.69838643</v>
      </c>
      <c r="S119" s="213">
        <v>0.06108159</v>
      </c>
      <c r="T119" s="213">
        <v>0.15724411</v>
      </c>
      <c r="U119" s="213">
        <v>0.48006073</v>
      </c>
      <c r="V119" s="213"/>
      <c r="W119" s="211"/>
      <c r="X119" s="211"/>
      <c r="Y119" s="211"/>
      <c r="Z119" s="211"/>
      <c r="AA119" s="211"/>
      <c r="AB119" s="211"/>
      <c r="AC119" s="211"/>
      <c r="AD119" s="211"/>
      <c r="AE119" s="211">
        <v>2013</v>
      </c>
      <c r="AF119" s="77"/>
      <c r="AG119" s="211"/>
      <c r="AH119" s="211" t="s">
        <v>12</v>
      </c>
      <c r="AI119" s="211">
        <v>0.7</v>
      </c>
      <c r="AJ119" s="212">
        <v>3</v>
      </c>
    </row>
    <row r="120" spans="1:36" ht="31.5">
      <c r="A120" s="209" t="s">
        <v>517</v>
      </c>
      <c r="B120" s="210" t="s">
        <v>811</v>
      </c>
      <c r="C120" s="33">
        <f t="shared" si="21"/>
        <v>0.552</v>
      </c>
      <c r="D120" s="213">
        <v>0.05</v>
      </c>
      <c r="E120" s="213">
        <v>0.103</v>
      </c>
      <c r="F120" s="213">
        <v>0.399</v>
      </c>
      <c r="G120" s="213"/>
      <c r="H120" s="33">
        <f t="shared" si="22"/>
        <v>0.27745884</v>
      </c>
      <c r="I120" s="213">
        <v>0.02414177</v>
      </c>
      <c r="J120" s="213">
        <v>0.07140041</v>
      </c>
      <c r="K120" s="213">
        <v>0.18191666</v>
      </c>
      <c r="L120" s="213"/>
      <c r="M120" s="213">
        <v>0</v>
      </c>
      <c r="N120" s="213"/>
      <c r="O120" s="213"/>
      <c r="P120" s="213"/>
      <c r="Q120" s="213"/>
      <c r="R120" s="33">
        <v>0.27745884</v>
      </c>
      <c r="S120" s="213">
        <v>0.02414177</v>
      </c>
      <c r="T120" s="213">
        <v>0.07140041</v>
      </c>
      <c r="U120" s="213">
        <v>0.18191666</v>
      </c>
      <c r="V120" s="213"/>
      <c r="W120" s="211"/>
      <c r="X120" s="211"/>
      <c r="Y120" s="211"/>
      <c r="Z120" s="211"/>
      <c r="AA120" s="211"/>
      <c r="AB120" s="211"/>
      <c r="AC120" s="211"/>
      <c r="AD120" s="211"/>
      <c r="AE120" s="211">
        <v>2013</v>
      </c>
      <c r="AF120" s="77"/>
      <c r="AG120" s="211"/>
      <c r="AH120" s="211" t="s">
        <v>13</v>
      </c>
      <c r="AI120" s="211">
        <v>0.27</v>
      </c>
      <c r="AJ120" s="212">
        <v>3</v>
      </c>
    </row>
    <row r="121" spans="1:36" ht="31.5">
      <c r="A121" s="209" t="s">
        <v>517</v>
      </c>
      <c r="B121" s="210" t="s">
        <v>812</v>
      </c>
      <c r="C121" s="33">
        <f t="shared" si="21"/>
        <v>0.7809999999999999</v>
      </c>
      <c r="D121" s="213">
        <v>0.074</v>
      </c>
      <c r="E121" s="213">
        <v>0.153</v>
      </c>
      <c r="F121" s="213">
        <v>0.5539999999999999</v>
      </c>
      <c r="G121" s="213"/>
      <c r="H121" s="33">
        <f t="shared" si="22"/>
        <v>0</v>
      </c>
      <c r="I121" s="213"/>
      <c r="J121" s="213"/>
      <c r="K121" s="213"/>
      <c r="L121" s="213"/>
      <c r="M121" s="213"/>
      <c r="N121" s="213"/>
      <c r="O121" s="213"/>
      <c r="P121" s="213"/>
      <c r="Q121" s="213"/>
      <c r="R121" s="33">
        <v>0</v>
      </c>
      <c r="S121" s="213"/>
      <c r="T121" s="213"/>
      <c r="U121" s="213"/>
      <c r="V121" s="213"/>
      <c r="W121" s="211"/>
      <c r="X121" s="211"/>
      <c r="Y121" s="211"/>
      <c r="Z121" s="211"/>
      <c r="AA121" s="211"/>
      <c r="AB121" s="211"/>
      <c r="AC121" s="211"/>
      <c r="AD121" s="211"/>
      <c r="AE121" s="211"/>
      <c r="AF121" s="77"/>
      <c r="AG121" s="211"/>
      <c r="AH121" s="211"/>
      <c r="AI121" s="211"/>
      <c r="AJ121" s="212">
        <v>3</v>
      </c>
    </row>
    <row r="122" spans="1:36" ht="31.5">
      <c r="A122" s="209" t="s">
        <v>517</v>
      </c>
      <c r="B122" s="210" t="s">
        <v>817</v>
      </c>
      <c r="C122" s="33">
        <f t="shared" si="21"/>
        <v>0.4</v>
      </c>
      <c r="D122" s="213">
        <v>0.049</v>
      </c>
      <c r="E122" s="213">
        <v>0.106</v>
      </c>
      <c r="F122" s="213">
        <v>0.245</v>
      </c>
      <c r="G122" s="213"/>
      <c r="H122" s="33">
        <f t="shared" si="22"/>
        <v>0</v>
      </c>
      <c r="I122" s="213"/>
      <c r="J122" s="213"/>
      <c r="K122" s="213"/>
      <c r="L122" s="213"/>
      <c r="M122" s="213"/>
      <c r="N122" s="213"/>
      <c r="O122" s="213"/>
      <c r="P122" s="213"/>
      <c r="Q122" s="213"/>
      <c r="R122" s="33">
        <v>0</v>
      </c>
      <c r="S122" s="213"/>
      <c r="T122" s="213"/>
      <c r="U122" s="213"/>
      <c r="V122" s="213"/>
      <c r="W122" s="211"/>
      <c r="X122" s="211"/>
      <c r="Y122" s="211"/>
      <c r="Z122" s="211"/>
      <c r="AA122" s="211"/>
      <c r="AB122" s="211"/>
      <c r="AC122" s="211"/>
      <c r="AD122" s="211"/>
      <c r="AE122" s="211"/>
      <c r="AF122" s="77"/>
      <c r="AG122" s="211"/>
      <c r="AH122" s="211"/>
      <c r="AI122" s="211"/>
      <c r="AJ122" s="212">
        <v>4</v>
      </c>
    </row>
    <row r="123" spans="1:36" ht="31.5">
      <c r="A123" s="209" t="s">
        <v>517</v>
      </c>
      <c r="B123" s="210" t="s">
        <v>818</v>
      </c>
      <c r="C123" s="33">
        <f t="shared" si="21"/>
        <v>0.024</v>
      </c>
      <c r="D123" s="213">
        <v>0.004</v>
      </c>
      <c r="E123" s="213">
        <v>0.006</v>
      </c>
      <c r="F123" s="213">
        <v>0.014</v>
      </c>
      <c r="G123" s="213"/>
      <c r="H123" s="33">
        <f t="shared" si="22"/>
        <v>0.05349485</v>
      </c>
      <c r="I123" s="213">
        <v>0.00484775</v>
      </c>
      <c r="J123" s="213">
        <v>0.01864715</v>
      </c>
      <c r="K123" s="213">
        <v>0.02999995</v>
      </c>
      <c r="L123" s="213"/>
      <c r="M123" s="213">
        <v>0</v>
      </c>
      <c r="N123" s="213"/>
      <c r="O123" s="213"/>
      <c r="P123" s="213"/>
      <c r="Q123" s="213"/>
      <c r="R123" s="33">
        <v>0.05349485</v>
      </c>
      <c r="S123" s="213">
        <v>0.00484775</v>
      </c>
      <c r="T123" s="213">
        <v>0.01864715</v>
      </c>
      <c r="U123" s="213">
        <v>0.02999995</v>
      </c>
      <c r="V123" s="213"/>
      <c r="W123" s="211"/>
      <c r="X123" s="211"/>
      <c r="Y123" s="211"/>
      <c r="Z123" s="211"/>
      <c r="AA123" s="211"/>
      <c r="AB123" s="211"/>
      <c r="AC123" s="211"/>
      <c r="AD123" s="211"/>
      <c r="AE123" s="211">
        <v>2013</v>
      </c>
      <c r="AF123" s="77"/>
      <c r="AG123" s="211" t="s">
        <v>3</v>
      </c>
      <c r="AH123" s="211" t="s">
        <v>519</v>
      </c>
      <c r="AI123" s="211">
        <v>0.05</v>
      </c>
      <c r="AJ123" s="212">
        <v>4</v>
      </c>
    </row>
    <row r="124" spans="1:36" ht="31.5">
      <c r="A124" s="209" t="s">
        <v>517</v>
      </c>
      <c r="B124" s="210" t="s">
        <v>819</v>
      </c>
      <c r="C124" s="33">
        <f t="shared" si="21"/>
        <v>0.046</v>
      </c>
      <c r="D124" s="213">
        <v>0.006</v>
      </c>
      <c r="E124" s="213">
        <v>0.012</v>
      </c>
      <c r="F124" s="213">
        <v>0.028</v>
      </c>
      <c r="G124" s="213"/>
      <c r="H124" s="33">
        <f t="shared" si="22"/>
        <v>0.09485350000000001</v>
      </c>
      <c r="I124" s="213">
        <v>0.00484775</v>
      </c>
      <c r="J124" s="213">
        <v>0.02958143</v>
      </c>
      <c r="K124" s="213">
        <v>0.060424320000000004</v>
      </c>
      <c r="L124" s="213"/>
      <c r="M124" s="213">
        <v>0</v>
      </c>
      <c r="N124" s="213"/>
      <c r="O124" s="213"/>
      <c r="P124" s="213"/>
      <c r="Q124" s="213"/>
      <c r="R124" s="33">
        <v>0.09485350000000001</v>
      </c>
      <c r="S124" s="213">
        <v>0.00484775</v>
      </c>
      <c r="T124" s="213">
        <v>0.02958143</v>
      </c>
      <c r="U124" s="213">
        <v>0.060424320000000004</v>
      </c>
      <c r="V124" s="213"/>
      <c r="W124" s="211"/>
      <c r="X124" s="211"/>
      <c r="Y124" s="211"/>
      <c r="Z124" s="211"/>
      <c r="AA124" s="211"/>
      <c r="AB124" s="211"/>
      <c r="AC124" s="211"/>
      <c r="AD124" s="211"/>
      <c r="AE124" s="211">
        <v>2013</v>
      </c>
      <c r="AF124" s="77"/>
      <c r="AG124" s="211" t="s">
        <v>3</v>
      </c>
      <c r="AH124" s="211" t="s">
        <v>519</v>
      </c>
      <c r="AI124" s="211">
        <v>0.05</v>
      </c>
      <c r="AJ124" s="212">
        <v>4</v>
      </c>
    </row>
    <row r="125" spans="1:36" ht="31.5">
      <c r="A125" s="209" t="s">
        <v>517</v>
      </c>
      <c r="B125" s="210" t="s">
        <v>820</v>
      </c>
      <c r="C125" s="33">
        <f t="shared" si="21"/>
        <v>0.093</v>
      </c>
      <c r="D125" s="213">
        <v>0.013</v>
      </c>
      <c r="E125" s="213">
        <v>0.024</v>
      </c>
      <c r="F125" s="213">
        <v>0.056</v>
      </c>
      <c r="G125" s="213"/>
      <c r="H125" s="33">
        <f t="shared" si="22"/>
        <v>0.10712305999999999</v>
      </c>
      <c r="I125" s="213">
        <v>0.00930767</v>
      </c>
      <c r="J125" s="213">
        <v>0.03798595</v>
      </c>
      <c r="K125" s="213">
        <v>0.05982944</v>
      </c>
      <c r="L125" s="213"/>
      <c r="M125" s="213">
        <v>0</v>
      </c>
      <c r="N125" s="213"/>
      <c r="O125" s="213"/>
      <c r="P125" s="213"/>
      <c r="Q125" s="213"/>
      <c r="R125" s="33">
        <v>0.10712305999999999</v>
      </c>
      <c r="S125" s="213">
        <v>0.00930767</v>
      </c>
      <c r="T125" s="213">
        <v>0.03798595</v>
      </c>
      <c r="U125" s="213">
        <v>0.05982944</v>
      </c>
      <c r="V125" s="213"/>
      <c r="W125" s="211"/>
      <c r="X125" s="211"/>
      <c r="Y125" s="211"/>
      <c r="Z125" s="211"/>
      <c r="AA125" s="211"/>
      <c r="AB125" s="211"/>
      <c r="AC125" s="211"/>
      <c r="AD125" s="211"/>
      <c r="AE125" s="211">
        <v>2013</v>
      </c>
      <c r="AF125" s="77"/>
      <c r="AG125" s="211" t="s">
        <v>3</v>
      </c>
      <c r="AH125" s="211" t="s">
        <v>519</v>
      </c>
      <c r="AI125" s="211">
        <v>0.115</v>
      </c>
      <c r="AJ125" s="212">
        <v>4</v>
      </c>
    </row>
    <row r="126" spans="1:36" ht="31.5">
      <c r="A126" s="209" t="s">
        <v>517</v>
      </c>
      <c r="B126" s="210" t="s">
        <v>821</v>
      </c>
      <c r="C126" s="33">
        <f t="shared" si="21"/>
        <v>0.086</v>
      </c>
      <c r="D126" s="36">
        <v>0.012</v>
      </c>
      <c r="E126" s="36">
        <v>0.022</v>
      </c>
      <c r="F126" s="36">
        <v>0.052</v>
      </c>
      <c r="G126" s="33"/>
      <c r="H126" s="33">
        <f t="shared" si="22"/>
        <v>0.08797803000000001</v>
      </c>
      <c r="I126" s="36">
        <v>0.0079503</v>
      </c>
      <c r="J126" s="36">
        <v>0.02528564</v>
      </c>
      <c r="K126" s="36">
        <v>0.05474209</v>
      </c>
      <c r="L126" s="33"/>
      <c r="M126" s="33">
        <v>0</v>
      </c>
      <c r="N126" s="33"/>
      <c r="O126" s="33"/>
      <c r="P126" s="33"/>
      <c r="Q126" s="33"/>
      <c r="R126" s="33">
        <v>0.08797803000000001</v>
      </c>
      <c r="S126" s="36">
        <v>0.0079503</v>
      </c>
      <c r="T126" s="36">
        <v>0.02528564</v>
      </c>
      <c r="U126" s="36">
        <v>0.05474209</v>
      </c>
      <c r="V126" s="33"/>
      <c r="W126" s="211"/>
      <c r="X126" s="211"/>
      <c r="Y126" s="211"/>
      <c r="Z126" s="211"/>
      <c r="AA126" s="211"/>
      <c r="AB126" s="211"/>
      <c r="AC126" s="211"/>
      <c r="AD126" s="211"/>
      <c r="AE126" s="211">
        <v>2013</v>
      </c>
      <c r="AF126" s="77"/>
      <c r="AG126" s="211" t="s">
        <v>3</v>
      </c>
      <c r="AH126" s="211" t="s">
        <v>519</v>
      </c>
      <c r="AI126" s="211">
        <v>0.105</v>
      </c>
      <c r="AJ126" s="212">
        <v>4</v>
      </c>
    </row>
    <row r="127" spans="1:36" ht="31.5">
      <c r="A127" s="209" t="s">
        <v>517</v>
      </c>
      <c r="B127" s="210" t="s">
        <v>822</v>
      </c>
      <c r="C127" s="33">
        <f t="shared" si="21"/>
        <v>0.024</v>
      </c>
      <c r="D127" s="36">
        <v>0.004</v>
      </c>
      <c r="E127" s="36">
        <v>0.006</v>
      </c>
      <c r="F127" s="36">
        <v>0.014</v>
      </c>
      <c r="G127" s="33"/>
      <c r="H127" s="33">
        <f t="shared" si="22"/>
        <v>0.03805931</v>
      </c>
      <c r="I127" s="36">
        <v>0.00407211</v>
      </c>
      <c r="J127" s="36">
        <v>0.01034327</v>
      </c>
      <c r="K127" s="36">
        <v>0.02364393</v>
      </c>
      <c r="L127" s="33"/>
      <c r="M127" s="33">
        <v>0</v>
      </c>
      <c r="N127" s="33"/>
      <c r="O127" s="33"/>
      <c r="P127" s="33"/>
      <c r="Q127" s="33"/>
      <c r="R127" s="33">
        <v>0.03805931</v>
      </c>
      <c r="S127" s="36">
        <v>0.00407211</v>
      </c>
      <c r="T127" s="36">
        <v>0.01034327</v>
      </c>
      <c r="U127" s="36">
        <v>0.02364393</v>
      </c>
      <c r="V127" s="33"/>
      <c r="W127" s="211"/>
      <c r="X127" s="211"/>
      <c r="Y127" s="211"/>
      <c r="Z127" s="211"/>
      <c r="AA127" s="211"/>
      <c r="AB127" s="211"/>
      <c r="AC127" s="211"/>
      <c r="AD127" s="211"/>
      <c r="AE127" s="211">
        <v>2013</v>
      </c>
      <c r="AF127" s="77"/>
      <c r="AG127" s="211" t="s">
        <v>3</v>
      </c>
      <c r="AH127" s="211" t="s">
        <v>519</v>
      </c>
      <c r="AI127" s="211">
        <v>0.042</v>
      </c>
      <c r="AJ127" s="212">
        <v>4</v>
      </c>
    </row>
    <row r="128" spans="1:36" ht="31.5">
      <c r="A128" s="209" t="s">
        <v>517</v>
      </c>
      <c r="B128" s="210" t="s">
        <v>823</v>
      </c>
      <c r="C128" s="33">
        <f t="shared" si="21"/>
        <v>0</v>
      </c>
      <c r="D128" s="36"/>
      <c r="E128" s="36"/>
      <c r="F128" s="36"/>
      <c r="G128" s="36"/>
      <c r="H128" s="33">
        <f t="shared" si="22"/>
        <v>0.0432219</v>
      </c>
      <c r="I128" s="36"/>
      <c r="J128" s="36">
        <v>0.01510827</v>
      </c>
      <c r="K128" s="36">
        <v>0.02811363</v>
      </c>
      <c r="L128" s="36"/>
      <c r="M128" s="36">
        <v>0</v>
      </c>
      <c r="N128" s="36"/>
      <c r="O128" s="36"/>
      <c r="P128" s="36"/>
      <c r="Q128" s="36"/>
      <c r="R128" s="33">
        <v>0.0432219</v>
      </c>
      <c r="S128" s="36"/>
      <c r="T128" s="36">
        <v>0.01510827</v>
      </c>
      <c r="U128" s="36">
        <v>0.02811363</v>
      </c>
      <c r="V128" s="36"/>
      <c r="W128" s="211"/>
      <c r="X128" s="211"/>
      <c r="Y128" s="211"/>
      <c r="Z128" s="211"/>
      <c r="AA128" s="211"/>
      <c r="AB128" s="211"/>
      <c r="AC128" s="211"/>
      <c r="AD128" s="211"/>
      <c r="AE128" s="211">
        <v>2013</v>
      </c>
      <c r="AF128" s="219"/>
      <c r="AG128" s="211" t="s">
        <v>3</v>
      </c>
      <c r="AH128" s="211" t="s">
        <v>23</v>
      </c>
      <c r="AI128" s="211">
        <v>0.08</v>
      </c>
      <c r="AJ128" s="212">
        <v>4</v>
      </c>
    </row>
    <row r="129" spans="1:36" ht="31.5">
      <c r="A129" s="209"/>
      <c r="B129" s="210" t="s">
        <v>813</v>
      </c>
      <c r="C129" s="33">
        <f t="shared" si="21"/>
        <v>0</v>
      </c>
      <c r="D129" s="36"/>
      <c r="E129" s="36"/>
      <c r="F129" s="36"/>
      <c r="G129" s="36"/>
      <c r="H129" s="33">
        <f t="shared" si="22"/>
        <v>0.33703286499999996</v>
      </c>
      <c r="I129" s="36"/>
      <c r="J129" s="36">
        <v>0.16024951999999998</v>
      </c>
      <c r="K129" s="36">
        <v>0.176783345</v>
      </c>
      <c r="L129" s="36"/>
      <c r="M129" s="36">
        <v>0</v>
      </c>
      <c r="N129" s="36"/>
      <c r="O129" s="36"/>
      <c r="P129" s="36"/>
      <c r="Q129" s="36"/>
      <c r="R129" s="33">
        <v>0.33703286499999996</v>
      </c>
      <c r="S129" s="36"/>
      <c r="T129" s="36">
        <v>0.16024951999999998</v>
      </c>
      <c r="U129" s="36">
        <v>0.176783345</v>
      </c>
      <c r="V129" s="36"/>
      <c r="W129" s="211"/>
      <c r="X129" s="211"/>
      <c r="Y129" s="211"/>
      <c r="Z129" s="211"/>
      <c r="AA129" s="211"/>
      <c r="AB129" s="211"/>
      <c r="AC129" s="211"/>
      <c r="AD129" s="211"/>
      <c r="AE129" s="211">
        <v>2013</v>
      </c>
      <c r="AF129" s="219"/>
      <c r="AG129" s="211" t="s">
        <v>3</v>
      </c>
      <c r="AH129" s="211" t="s">
        <v>4</v>
      </c>
      <c r="AI129" s="211">
        <v>0.3</v>
      </c>
      <c r="AJ129" s="212">
        <v>2.4</v>
      </c>
    </row>
    <row r="130" spans="1:36" s="221" customFormat="1" ht="31.5">
      <c r="A130" s="37" t="s">
        <v>517</v>
      </c>
      <c r="B130" s="210" t="s">
        <v>814</v>
      </c>
      <c r="C130" s="33">
        <f t="shared" si="21"/>
        <v>0</v>
      </c>
      <c r="D130" s="33"/>
      <c r="E130" s="33"/>
      <c r="F130" s="33"/>
      <c r="G130" s="33"/>
      <c r="H130" s="33">
        <f t="shared" si="22"/>
        <v>0.00602709</v>
      </c>
      <c r="I130" s="36"/>
      <c r="J130" s="36">
        <v>0.00327732</v>
      </c>
      <c r="K130" s="36">
        <v>0.00274977</v>
      </c>
      <c r="L130" s="33"/>
      <c r="M130" s="33">
        <v>0</v>
      </c>
      <c r="N130" s="33"/>
      <c r="O130" s="33"/>
      <c r="P130" s="33"/>
      <c r="Q130" s="33"/>
      <c r="R130" s="33">
        <v>0.00602709</v>
      </c>
      <c r="S130" s="36"/>
      <c r="T130" s="36">
        <v>0.00327732</v>
      </c>
      <c r="U130" s="36">
        <v>0.00274977</v>
      </c>
      <c r="V130" s="33"/>
      <c r="W130" s="3"/>
      <c r="X130" s="3"/>
      <c r="Y130" s="3"/>
      <c r="Z130" s="3"/>
      <c r="AA130" s="3"/>
      <c r="AB130" s="3"/>
      <c r="AC130" s="3"/>
      <c r="AD130" s="3"/>
      <c r="AE130" s="3"/>
      <c r="AF130" s="220"/>
      <c r="AG130" s="3"/>
      <c r="AH130" s="3"/>
      <c r="AI130" s="3"/>
      <c r="AJ130" s="208">
        <v>4</v>
      </c>
    </row>
    <row r="131" spans="1:36" ht="47.25">
      <c r="A131" s="37"/>
      <c r="B131" s="210" t="s">
        <v>815</v>
      </c>
      <c r="C131" s="33">
        <f t="shared" si="21"/>
        <v>0</v>
      </c>
      <c r="D131" s="213"/>
      <c r="E131" s="213"/>
      <c r="F131" s="213"/>
      <c r="G131" s="213"/>
      <c r="H131" s="33">
        <f t="shared" si="22"/>
        <v>0.15445645</v>
      </c>
      <c r="I131" s="213"/>
      <c r="J131" s="213">
        <v>0.06205026</v>
      </c>
      <c r="K131" s="213">
        <v>0.09240619</v>
      </c>
      <c r="L131" s="213"/>
      <c r="M131" s="213">
        <v>0</v>
      </c>
      <c r="N131" s="213"/>
      <c r="O131" s="213"/>
      <c r="P131" s="213"/>
      <c r="Q131" s="213"/>
      <c r="R131" s="33">
        <v>0.15445645</v>
      </c>
      <c r="S131" s="213"/>
      <c r="T131" s="213">
        <v>0.06205026</v>
      </c>
      <c r="U131" s="213">
        <v>0.09240619</v>
      </c>
      <c r="V131" s="213"/>
      <c r="W131" s="211"/>
      <c r="X131" s="211"/>
      <c r="Y131" s="211"/>
      <c r="Z131" s="211"/>
      <c r="AA131" s="211"/>
      <c r="AB131" s="211"/>
      <c r="AC131" s="211"/>
      <c r="AD131" s="211"/>
      <c r="AE131" s="211">
        <v>2013</v>
      </c>
      <c r="AF131" s="77"/>
      <c r="AG131" s="211" t="s">
        <v>3</v>
      </c>
      <c r="AH131" s="211" t="s">
        <v>12</v>
      </c>
      <c r="AI131" s="211">
        <v>0.13</v>
      </c>
      <c r="AJ131" s="212">
        <v>4</v>
      </c>
    </row>
    <row r="132" spans="1:36" ht="47.25">
      <c r="A132" s="37"/>
      <c r="B132" s="210" t="s">
        <v>816</v>
      </c>
      <c r="C132" s="33">
        <f t="shared" si="21"/>
        <v>0</v>
      </c>
      <c r="D132" s="213"/>
      <c r="E132" s="213"/>
      <c r="F132" s="213"/>
      <c r="G132" s="213"/>
      <c r="H132" s="33">
        <f t="shared" si="22"/>
        <v>0.15484363</v>
      </c>
      <c r="I132" s="213"/>
      <c r="J132" s="213">
        <v>0.06243742</v>
      </c>
      <c r="K132" s="213">
        <v>0.09240621</v>
      </c>
      <c r="L132" s="213"/>
      <c r="M132" s="213">
        <v>0</v>
      </c>
      <c r="N132" s="213"/>
      <c r="O132" s="213"/>
      <c r="P132" s="213"/>
      <c r="Q132" s="213"/>
      <c r="R132" s="33">
        <v>0.15484363</v>
      </c>
      <c r="S132" s="213"/>
      <c r="T132" s="213">
        <v>0.06243742</v>
      </c>
      <c r="U132" s="213">
        <v>0.09240621</v>
      </c>
      <c r="V132" s="213"/>
      <c r="W132" s="211"/>
      <c r="X132" s="211"/>
      <c r="Y132" s="211"/>
      <c r="Z132" s="211"/>
      <c r="AA132" s="211"/>
      <c r="AB132" s="211"/>
      <c r="AC132" s="211"/>
      <c r="AD132" s="211"/>
      <c r="AE132" s="211">
        <v>2013</v>
      </c>
      <c r="AF132" s="77"/>
      <c r="AG132" s="211" t="s">
        <v>3</v>
      </c>
      <c r="AH132" s="211" t="s">
        <v>12</v>
      </c>
      <c r="AI132" s="211">
        <v>0.13</v>
      </c>
      <c r="AJ132" s="212">
        <v>4</v>
      </c>
    </row>
    <row r="133" spans="1:36" ht="32.25" customHeight="1">
      <c r="A133" s="37"/>
      <c r="B133" s="3" t="s">
        <v>680</v>
      </c>
      <c r="C133" s="33">
        <f>C132+C131+C130+C129+C128+C127+C126+C125+C124+C123+C122+C121+C120+C119+C118</f>
        <v>3.387</v>
      </c>
      <c r="D133" s="33">
        <f aca="true" t="shared" si="23" ref="D133:Q133">D132+D131+D130+D129+D128+D127+D124+D123+D122+D121+D120+D119+D118</f>
        <v>0.317</v>
      </c>
      <c r="E133" s="33">
        <f t="shared" si="23"/>
        <v>0.6519999999999999</v>
      </c>
      <c r="F133" s="33">
        <f t="shared" si="23"/>
        <v>2.239</v>
      </c>
      <c r="G133" s="33"/>
      <c r="H133" s="33">
        <f>H132+H131+H130+H129+H128+H127+H126+H125+H124+H123+H122+H121+H120+H119+H118</f>
        <v>2.2803356949999998</v>
      </c>
      <c r="I133" s="33">
        <f t="shared" si="23"/>
        <v>0.11789717999999999</v>
      </c>
      <c r="J133" s="33">
        <f t="shared" si="23"/>
        <v>0.6456820499999999</v>
      </c>
      <c r="K133" s="33">
        <f t="shared" si="23"/>
        <v>1.321655375</v>
      </c>
      <c r="L133" s="33"/>
      <c r="M133" s="33">
        <f t="shared" si="23"/>
        <v>0</v>
      </c>
      <c r="N133" s="33">
        <f t="shared" si="23"/>
        <v>0</v>
      </c>
      <c r="O133" s="33">
        <f t="shared" si="23"/>
        <v>0</v>
      </c>
      <c r="P133" s="33">
        <f t="shared" si="23"/>
        <v>0</v>
      </c>
      <c r="Q133" s="33">
        <f t="shared" si="23"/>
        <v>0</v>
      </c>
      <c r="R133" s="33">
        <v>2.2803356949999998</v>
      </c>
      <c r="S133" s="33">
        <v>0.11789717999999999</v>
      </c>
      <c r="T133" s="33">
        <v>0.6456820499999999</v>
      </c>
      <c r="U133" s="33">
        <v>1.321655375</v>
      </c>
      <c r="V133" s="213"/>
      <c r="W133" s="211"/>
      <c r="X133" s="211"/>
      <c r="Y133" s="211"/>
      <c r="Z133" s="211"/>
      <c r="AA133" s="211"/>
      <c r="AB133" s="211"/>
      <c r="AC133" s="211"/>
      <c r="AD133" s="211"/>
      <c r="AE133" s="211"/>
      <c r="AF133" s="77"/>
      <c r="AG133" s="211"/>
      <c r="AH133" s="211"/>
      <c r="AI133" s="211">
        <f>AI132+AI131+AI130+AI129+AI128+AI127+AI126+AI125+AI124+AI123+AI122+AI121+AI120+AI119+AI118</f>
        <v>2.2119999999999997</v>
      </c>
      <c r="AJ133" s="212"/>
    </row>
    <row r="134" spans="1:36" s="221" customFormat="1" ht="15.75">
      <c r="A134" s="37" t="s">
        <v>517</v>
      </c>
      <c r="B134" s="13" t="s">
        <v>681</v>
      </c>
      <c r="C134" s="33"/>
      <c r="D134" s="33"/>
      <c r="E134" s="33"/>
      <c r="F134" s="33"/>
      <c r="G134" s="33"/>
      <c r="H134" s="33"/>
      <c r="I134" s="33"/>
      <c r="J134" s="33"/>
      <c r="K134" s="33"/>
      <c r="L134" s="33"/>
      <c r="M134" s="33"/>
      <c r="N134" s="33"/>
      <c r="O134" s="33"/>
      <c r="P134" s="33"/>
      <c r="Q134" s="33"/>
      <c r="R134" s="33"/>
      <c r="S134" s="33"/>
      <c r="T134" s="33"/>
      <c r="U134" s="33"/>
      <c r="V134" s="33"/>
      <c r="W134" s="3"/>
      <c r="X134" s="3"/>
      <c r="Y134" s="3"/>
      <c r="Z134" s="3"/>
      <c r="AA134" s="3"/>
      <c r="AB134" s="3"/>
      <c r="AC134" s="3"/>
      <c r="AD134" s="3"/>
      <c r="AE134" s="3"/>
      <c r="AF134" s="220"/>
      <c r="AG134" s="3"/>
      <c r="AH134" s="3"/>
      <c r="AI134" s="3"/>
      <c r="AJ134" s="208"/>
    </row>
    <row r="135" spans="1:36" ht="31.5">
      <c r="A135" s="209" t="s">
        <v>517</v>
      </c>
      <c r="B135" s="210" t="s">
        <v>752</v>
      </c>
      <c r="C135" s="33">
        <v>0</v>
      </c>
      <c r="D135" s="213"/>
      <c r="E135" s="213"/>
      <c r="F135" s="213"/>
      <c r="G135" s="213"/>
      <c r="H135" s="5">
        <f>I135+J135+K135+L135</f>
        <v>0.07489704999999999</v>
      </c>
      <c r="I135" s="213">
        <v>0.00872594</v>
      </c>
      <c r="J135" s="213">
        <v>0.02825386</v>
      </c>
      <c r="K135" s="213">
        <v>0.03791725</v>
      </c>
      <c r="L135" s="213"/>
      <c r="M135" s="213">
        <v>0</v>
      </c>
      <c r="N135" s="213"/>
      <c r="O135" s="213"/>
      <c r="P135" s="213"/>
      <c r="Q135" s="213"/>
      <c r="R135" s="5">
        <v>0.07489704999999999</v>
      </c>
      <c r="S135" s="213">
        <v>0.00872594</v>
      </c>
      <c r="T135" s="213">
        <v>0.02825386</v>
      </c>
      <c r="U135" s="213">
        <v>0.03791725</v>
      </c>
      <c r="V135" s="213"/>
      <c r="W135" s="211"/>
      <c r="X135" s="211"/>
      <c r="Y135" s="211"/>
      <c r="Z135" s="211"/>
      <c r="AA135" s="211"/>
      <c r="AB135" s="211"/>
      <c r="AC135" s="211"/>
      <c r="AD135" s="211"/>
      <c r="AE135" s="211">
        <v>2013</v>
      </c>
      <c r="AF135" s="77"/>
      <c r="AG135" s="211" t="s">
        <v>3</v>
      </c>
      <c r="AH135" s="211" t="s">
        <v>14</v>
      </c>
      <c r="AI135" s="211">
        <v>0.095</v>
      </c>
      <c r="AJ135" s="212">
        <v>3</v>
      </c>
    </row>
    <row r="136" spans="1:36" ht="31.5">
      <c r="A136" s="209" t="s">
        <v>517</v>
      </c>
      <c r="B136" s="210" t="s">
        <v>753</v>
      </c>
      <c r="C136" s="33">
        <v>0</v>
      </c>
      <c r="D136" s="213"/>
      <c r="E136" s="213"/>
      <c r="F136" s="213"/>
      <c r="G136" s="213"/>
      <c r="H136" s="5">
        <f>I136+J136+K136+L136</f>
        <v>0.07333142</v>
      </c>
      <c r="I136" s="213">
        <v>0.00969549</v>
      </c>
      <c r="J136" s="213">
        <v>0.02755413</v>
      </c>
      <c r="K136" s="213">
        <v>0.0360818</v>
      </c>
      <c r="L136" s="213"/>
      <c r="M136" s="213">
        <v>0</v>
      </c>
      <c r="N136" s="213"/>
      <c r="O136" s="213"/>
      <c r="P136" s="213"/>
      <c r="Q136" s="213"/>
      <c r="R136" s="5">
        <v>0.07333142</v>
      </c>
      <c r="S136" s="213">
        <v>0.00969549</v>
      </c>
      <c r="T136" s="213">
        <v>0.02755413</v>
      </c>
      <c r="U136" s="213">
        <v>0.0360818</v>
      </c>
      <c r="V136" s="213"/>
      <c r="W136" s="211"/>
      <c r="X136" s="211"/>
      <c r="Y136" s="211"/>
      <c r="Z136" s="211"/>
      <c r="AA136" s="211"/>
      <c r="AB136" s="211"/>
      <c r="AC136" s="211"/>
      <c r="AD136" s="211"/>
      <c r="AE136" s="211">
        <v>2013</v>
      </c>
      <c r="AF136" s="77"/>
      <c r="AG136" s="211" t="s">
        <v>3</v>
      </c>
      <c r="AH136" s="211" t="s">
        <v>14</v>
      </c>
      <c r="AI136" s="211">
        <v>0.085</v>
      </c>
      <c r="AJ136" s="212">
        <v>3</v>
      </c>
    </row>
    <row r="137" spans="1:36" ht="31.5">
      <c r="A137" s="37" t="s">
        <v>517</v>
      </c>
      <c r="B137" s="210" t="s">
        <v>824</v>
      </c>
      <c r="C137" s="33">
        <v>0</v>
      </c>
      <c r="D137" s="33"/>
      <c r="E137" s="33"/>
      <c r="F137" s="33"/>
      <c r="G137" s="33"/>
      <c r="H137" s="5">
        <f>I137+J137+K137+L137</f>
        <v>0.16882691</v>
      </c>
      <c r="I137" s="36">
        <v>0.02006966</v>
      </c>
      <c r="J137" s="36">
        <v>0.03443003</v>
      </c>
      <c r="K137" s="36">
        <v>0.11432722000000001</v>
      </c>
      <c r="L137" s="33"/>
      <c r="M137" s="33">
        <v>0</v>
      </c>
      <c r="N137" s="33"/>
      <c r="O137" s="33"/>
      <c r="P137" s="33"/>
      <c r="Q137" s="33"/>
      <c r="R137" s="5">
        <v>0.16882691</v>
      </c>
      <c r="S137" s="36">
        <v>0.02006966</v>
      </c>
      <c r="T137" s="36">
        <v>0.03443003</v>
      </c>
      <c r="U137" s="36">
        <v>0.11432722000000001</v>
      </c>
      <c r="V137" s="33"/>
      <c r="W137" s="211"/>
      <c r="X137" s="211"/>
      <c r="Y137" s="211"/>
      <c r="Z137" s="211"/>
      <c r="AA137" s="211"/>
      <c r="AB137" s="211"/>
      <c r="AC137" s="211"/>
      <c r="AD137" s="211"/>
      <c r="AE137" s="211">
        <v>2013</v>
      </c>
      <c r="AF137" s="77"/>
      <c r="AG137" s="211" t="s">
        <v>3</v>
      </c>
      <c r="AH137" s="211" t="s">
        <v>14</v>
      </c>
      <c r="AI137" s="211">
        <v>0.207</v>
      </c>
      <c r="AJ137" s="212">
        <v>3.4</v>
      </c>
    </row>
    <row r="138" spans="1:36" ht="31.5">
      <c r="A138" s="37"/>
      <c r="B138" s="210" t="s">
        <v>825</v>
      </c>
      <c r="C138" s="44">
        <v>0</v>
      </c>
      <c r="D138" s="44"/>
      <c r="E138" s="44"/>
      <c r="F138" s="44"/>
      <c r="G138" s="44"/>
      <c r="H138" s="5">
        <f>I138+J138+K138+L138</f>
        <v>0.25373734</v>
      </c>
      <c r="I138" s="156">
        <v>0.02394786</v>
      </c>
      <c r="J138" s="156">
        <v>0.11951633</v>
      </c>
      <c r="K138" s="156">
        <v>0.11027315</v>
      </c>
      <c r="L138" s="44"/>
      <c r="M138" s="44">
        <v>0</v>
      </c>
      <c r="N138" s="44"/>
      <c r="O138" s="44"/>
      <c r="P138" s="44"/>
      <c r="Q138" s="44"/>
      <c r="R138" s="5">
        <v>0.25373734</v>
      </c>
      <c r="S138" s="156">
        <v>0.02394786</v>
      </c>
      <c r="T138" s="156">
        <v>0.11951633</v>
      </c>
      <c r="U138" s="156">
        <v>0.11027315</v>
      </c>
      <c r="V138" s="44"/>
      <c r="W138" s="211"/>
      <c r="X138" s="211"/>
      <c r="Y138" s="211"/>
      <c r="Z138" s="211"/>
      <c r="AA138" s="211"/>
      <c r="AB138" s="211"/>
      <c r="AC138" s="211"/>
      <c r="AD138" s="211"/>
      <c r="AE138" s="211">
        <v>2013</v>
      </c>
      <c r="AF138" s="77"/>
      <c r="AG138" s="211" t="s">
        <v>3</v>
      </c>
      <c r="AH138" s="211" t="s">
        <v>14</v>
      </c>
      <c r="AI138" s="211">
        <v>0.267</v>
      </c>
      <c r="AJ138" s="212">
        <v>3</v>
      </c>
    </row>
    <row r="139" spans="1:36" ht="32.25" customHeight="1">
      <c r="A139" s="37"/>
      <c r="B139" s="3" t="s">
        <v>754</v>
      </c>
      <c r="C139" s="33">
        <f>C138+C137+C136+C135</f>
        <v>0</v>
      </c>
      <c r="D139" s="33"/>
      <c r="E139" s="33"/>
      <c r="F139" s="33"/>
      <c r="G139" s="33"/>
      <c r="H139" s="33">
        <f aca="true" t="shared" si="24" ref="H139:Q139">H138+H137+H136+H135</f>
        <v>0.5707927199999999</v>
      </c>
      <c r="I139" s="33">
        <f t="shared" si="24"/>
        <v>0.06243895000000001</v>
      </c>
      <c r="J139" s="33">
        <f t="shared" si="24"/>
        <v>0.20975435</v>
      </c>
      <c r="K139" s="33">
        <f t="shared" si="24"/>
        <v>0.29859942</v>
      </c>
      <c r="L139" s="33"/>
      <c r="M139" s="33">
        <f t="shared" si="24"/>
        <v>0</v>
      </c>
      <c r="N139" s="33">
        <f t="shared" si="24"/>
        <v>0</v>
      </c>
      <c r="O139" s="33">
        <f t="shared" si="24"/>
        <v>0</v>
      </c>
      <c r="P139" s="33">
        <f t="shared" si="24"/>
        <v>0</v>
      </c>
      <c r="Q139" s="33">
        <f t="shared" si="24"/>
        <v>0</v>
      </c>
      <c r="R139" s="33">
        <v>0.5707927199999999</v>
      </c>
      <c r="S139" s="33">
        <v>0.06243895000000001</v>
      </c>
      <c r="T139" s="33">
        <v>0.20975435</v>
      </c>
      <c r="U139" s="33">
        <v>0.29859942</v>
      </c>
      <c r="V139" s="213"/>
      <c r="W139" s="211"/>
      <c r="X139" s="211"/>
      <c r="Y139" s="211"/>
      <c r="Z139" s="211"/>
      <c r="AA139" s="211"/>
      <c r="AB139" s="211"/>
      <c r="AC139" s="211"/>
      <c r="AD139" s="211"/>
      <c r="AE139" s="211"/>
      <c r="AF139" s="77"/>
      <c r="AG139" s="211"/>
      <c r="AH139" s="211"/>
      <c r="AI139" s="211">
        <f>AI138+AI137+AI136+AI135</f>
        <v>0.6539999999999999</v>
      </c>
      <c r="AJ139" s="212"/>
    </row>
    <row r="140" spans="1:36" ht="15.75">
      <c r="A140" s="37" t="s">
        <v>517</v>
      </c>
      <c r="B140" s="13" t="s">
        <v>512</v>
      </c>
      <c r="C140" s="33"/>
      <c r="D140" s="7"/>
      <c r="E140" s="7"/>
      <c r="F140" s="7"/>
      <c r="G140" s="7"/>
      <c r="H140" s="5"/>
      <c r="I140" s="7"/>
      <c r="J140" s="7"/>
      <c r="K140" s="7"/>
      <c r="L140" s="7"/>
      <c r="M140" s="7"/>
      <c r="N140" s="7"/>
      <c r="O140" s="7"/>
      <c r="P140" s="7"/>
      <c r="Q140" s="7"/>
      <c r="R140" s="5"/>
      <c r="S140" s="7"/>
      <c r="T140" s="7"/>
      <c r="U140" s="7"/>
      <c r="V140" s="7"/>
      <c r="W140" s="4"/>
      <c r="X140" s="4"/>
      <c r="Y140" s="4"/>
      <c r="Z140" s="4"/>
      <c r="AA140" s="4"/>
      <c r="AB140" s="4"/>
      <c r="AC140" s="4"/>
      <c r="AD140" s="4"/>
      <c r="AE140" s="4"/>
      <c r="AF140" s="77"/>
      <c r="AG140" s="4"/>
      <c r="AH140" s="4"/>
      <c r="AI140" s="4"/>
      <c r="AJ140" s="34"/>
    </row>
    <row r="141" spans="1:36" ht="45" customHeight="1">
      <c r="A141" s="209" t="s">
        <v>517</v>
      </c>
      <c r="B141" s="210" t="s">
        <v>826</v>
      </c>
      <c r="C141" s="33">
        <f>D141+E141+F141</f>
        <v>0.329</v>
      </c>
      <c r="D141" s="213">
        <v>0.047</v>
      </c>
      <c r="E141" s="213">
        <v>0.084</v>
      </c>
      <c r="F141" s="213">
        <v>0.198</v>
      </c>
      <c r="G141" s="213"/>
      <c r="H141" s="33"/>
      <c r="I141" s="213"/>
      <c r="J141" s="213"/>
      <c r="K141" s="213"/>
      <c r="L141" s="213"/>
      <c r="M141" s="213"/>
      <c r="N141" s="213"/>
      <c r="O141" s="213"/>
      <c r="P141" s="213"/>
      <c r="Q141" s="213"/>
      <c r="R141" s="33"/>
      <c r="S141" s="213"/>
      <c r="T141" s="213"/>
      <c r="U141" s="213"/>
      <c r="V141" s="213"/>
      <c r="W141" s="211"/>
      <c r="X141" s="211"/>
      <c r="Y141" s="211"/>
      <c r="Z141" s="211"/>
      <c r="AA141" s="211"/>
      <c r="AB141" s="211"/>
      <c r="AC141" s="211"/>
      <c r="AD141" s="211"/>
      <c r="AE141" s="211"/>
      <c r="AF141" s="77"/>
      <c r="AG141" s="211"/>
      <c r="AH141" s="211"/>
      <c r="AI141" s="211"/>
      <c r="AJ141" s="212">
        <v>4</v>
      </c>
    </row>
    <row r="142" spans="1:36" ht="31.5">
      <c r="A142" s="209" t="s">
        <v>517</v>
      </c>
      <c r="B142" s="210" t="s">
        <v>827</v>
      </c>
      <c r="C142" s="33">
        <f>D142+E142+F142</f>
        <v>0</v>
      </c>
      <c r="D142" s="213"/>
      <c r="E142" s="213"/>
      <c r="F142" s="213"/>
      <c r="G142" s="213"/>
      <c r="H142" s="33">
        <v>0.33950615</v>
      </c>
      <c r="I142" s="213">
        <v>0.05429474</v>
      </c>
      <c r="J142" s="213">
        <v>0.08215688</v>
      </c>
      <c r="K142" s="213">
        <v>0.20305453</v>
      </c>
      <c r="L142" s="213"/>
      <c r="M142" s="213">
        <v>0</v>
      </c>
      <c r="N142" s="213"/>
      <c r="O142" s="213"/>
      <c r="P142" s="213"/>
      <c r="Q142" s="213"/>
      <c r="R142" s="33">
        <v>0.33950615</v>
      </c>
      <c r="S142" s="213">
        <v>0.05429474</v>
      </c>
      <c r="T142" s="213">
        <v>0.08215688</v>
      </c>
      <c r="U142" s="213">
        <v>0.20305453</v>
      </c>
      <c r="V142" s="213"/>
      <c r="W142" s="211"/>
      <c r="X142" s="211"/>
      <c r="Y142" s="211"/>
      <c r="Z142" s="211"/>
      <c r="AA142" s="211"/>
      <c r="AB142" s="211"/>
      <c r="AC142" s="211"/>
      <c r="AD142" s="211"/>
      <c r="AE142" s="211">
        <v>2013</v>
      </c>
      <c r="AF142" s="77"/>
      <c r="AG142" s="211" t="s">
        <v>3</v>
      </c>
      <c r="AH142" s="211" t="s">
        <v>14</v>
      </c>
      <c r="AI142" s="211">
        <v>0.56</v>
      </c>
      <c r="AJ142" s="212">
        <v>3</v>
      </c>
    </row>
    <row r="143" spans="1:36" ht="29.25" customHeight="1">
      <c r="A143" s="37" t="s">
        <v>517</v>
      </c>
      <c r="B143" s="3" t="s">
        <v>612</v>
      </c>
      <c r="C143" s="33">
        <f>C142+C141</f>
        <v>0.329</v>
      </c>
      <c r="D143" s="33">
        <f aca="true" t="shared" si="25" ref="D143:Q143">D142+D141</f>
        <v>0.047</v>
      </c>
      <c r="E143" s="33">
        <f t="shared" si="25"/>
        <v>0.084</v>
      </c>
      <c r="F143" s="33">
        <f t="shared" si="25"/>
        <v>0.198</v>
      </c>
      <c r="G143" s="33"/>
      <c r="H143" s="33">
        <f t="shared" si="25"/>
        <v>0.33950615</v>
      </c>
      <c r="I143" s="33">
        <f t="shared" si="25"/>
        <v>0.05429474</v>
      </c>
      <c r="J143" s="33">
        <f t="shared" si="25"/>
        <v>0.08215688</v>
      </c>
      <c r="K143" s="33">
        <f t="shared" si="25"/>
        <v>0.20305453</v>
      </c>
      <c r="L143" s="33"/>
      <c r="M143" s="33">
        <f t="shared" si="25"/>
        <v>0</v>
      </c>
      <c r="N143" s="33">
        <f t="shared" si="25"/>
        <v>0</v>
      </c>
      <c r="O143" s="33">
        <f t="shared" si="25"/>
        <v>0</v>
      </c>
      <c r="P143" s="33">
        <f t="shared" si="25"/>
        <v>0</v>
      </c>
      <c r="Q143" s="33">
        <f t="shared" si="25"/>
        <v>0</v>
      </c>
      <c r="R143" s="33">
        <v>0.33950615</v>
      </c>
      <c r="S143" s="33">
        <v>0.05429474</v>
      </c>
      <c r="T143" s="33">
        <v>0.08215688</v>
      </c>
      <c r="U143" s="33">
        <v>0.20305453</v>
      </c>
      <c r="V143" s="213"/>
      <c r="W143" s="211"/>
      <c r="X143" s="211"/>
      <c r="Y143" s="211"/>
      <c r="Z143" s="211"/>
      <c r="AA143" s="211"/>
      <c r="AB143" s="211"/>
      <c r="AC143" s="211"/>
      <c r="AD143" s="211"/>
      <c r="AE143" s="211"/>
      <c r="AF143" s="77"/>
      <c r="AG143" s="211"/>
      <c r="AH143" s="211"/>
      <c r="AI143" s="214">
        <f>AI142</f>
        <v>0.56</v>
      </c>
      <c r="AJ143" s="212"/>
    </row>
    <row r="144" spans="1:36" ht="15.75">
      <c r="A144" s="46" t="s">
        <v>517</v>
      </c>
      <c r="B144" s="13" t="s">
        <v>520</v>
      </c>
      <c r="C144" s="33"/>
      <c r="D144" s="7"/>
      <c r="E144" s="7"/>
      <c r="F144" s="7"/>
      <c r="G144" s="7"/>
      <c r="H144" s="33"/>
      <c r="I144" s="7"/>
      <c r="J144" s="7"/>
      <c r="K144" s="7"/>
      <c r="L144" s="7"/>
      <c r="M144" s="7"/>
      <c r="N144" s="7"/>
      <c r="O144" s="7"/>
      <c r="P144" s="7"/>
      <c r="Q144" s="7"/>
      <c r="R144" s="33"/>
      <c r="S144" s="7"/>
      <c r="T144" s="7"/>
      <c r="U144" s="7"/>
      <c r="V144" s="7"/>
      <c r="W144" s="4"/>
      <c r="X144" s="4"/>
      <c r="Y144" s="4"/>
      <c r="Z144" s="4"/>
      <c r="AA144" s="4"/>
      <c r="AB144" s="4"/>
      <c r="AC144" s="4"/>
      <c r="AD144" s="4"/>
      <c r="AE144" s="4"/>
      <c r="AF144" s="77"/>
      <c r="AG144" s="4"/>
      <c r="AH144" s="4"/>
      <c r="AI144" s="4"/>
      <c r="AJ144" s="34"/>
    </row>
    <row r="145" spans="1:36" ht="43.5" customHeight="1">
      <c r="A145" s="209" t="s">
        <v>517</v>
      </c>
      <c r="B145" s="210" t="s">
        <v>828</v>
      </c>
      <c r="C145" s="33">
        <v>0.884</v>
      </c>
      <c r="D145" s="213">
        <v>0.094</v>
      </c>
      <c r="E145" s="213">
        <v>0.193</v>
      </c>
      <c r="F145" s="213">
        <v>0.597</v>
      </c>
      <c r="G145" s="213"/>
      <c r="H145" s="33">
        <v>0.73926844</v>
      </c>
      <c r="I145" s="213">
        <v>0.04993177</v>
      </c>
      <c r="J145" s="213">
        <v>0.3659331</v>
      </c>
      <c r="K145" s="213">
        <v>0.32340357</v>
      </c>
      <c r="L145" s="213"/>
      <c r="M145" s="213">
        <v>0</v>
      </c>
      <c r="N145" s="213"/>
      <c r="O145" s="213"/>
      <c r="P145" s="213"/>
      <c r="Q145" s="213"/>
      <c r="R145" s="33">
        <v>0.73926844</v>
      </c>
      <c r="S145" s="213">
        <v>0.04993177</v>
      </c>
      <c r="T145" s="213">
        <v>0.3659331</v>
      </c>
      <c r="U145" s="213">
        <v>0.32340357</v>
      </c>
      <c r="V145" s="213"/>
      <c r="W145" s="211"/>
      <c r="X145" s="211"/>
      <c r="Y145" s="211"/>
      <c r="Z145" s="211"/>
      <c r="AA145" s="211"/>
      <c r="AB145" s="211"/>
      <c r="AC145" s="211"/>
      <c r="AD145" s="211"/>
      <c r="AE145" s="211">
        <v>2013</v>
      </c>
      <c r="AF145" s="77"/>
      <c r="AG145" s="211" t="s">
        <v>3</v>
      </c>
      <c r="AH145" s="211" t="s">
        <v>22</v>
      </c>
      <c r="AI145" s="211">
        <v>0.6649999999999999</v>
      </c>
      <c r="AJ145" s="212">
        <v>3.4</v>
      </c>
    </row>
    <row r="146" spans="1:36" s="221" customFormat="1" ht="33" customHeight="1">
      <c r="A146" s="37" t="s">
        <v>517</v>
      </c>
      <c r="B146" s="3" t="s">
        <v>683</v>
      </c>
      <c r="C146" s="33">
        <f>C145+C143+C139</f>
        <v>1.213</v>
      </c>
      <c r="D146" s="33">
        <f aca="true" t="shared" si="26" ref="D146:Q146">D145+D143+D139</f>
        <v>0.14100000000000001</v>
      </c>
      <c r="E146" s="33">
        <f t="shared" si="26"/>
        <v>0.277</v>
      </c>
      <c r="F146" s="33">
        <f t="shared" si="26"/>
        <v>0.7949999999999999</v>
      </c>
      <c r="G146" s="33"/>
      <c r="H146" s="33">
        <f t="shared" si="26"/>
        <v>1.6495673100000001</v>
      </c>
      <c r="I146" s="33">
        <f t="shared" si="26"/>
        <v>0.16666546</v>
      </c>
      <c r="J146" s="33">
        <f t="shared" si="26"/>
        <v>0.65784433</v>
      </c>
      <c r="K146" s="33">
        <f t="shared" si="26"/>
        <v>0.8250575199999999</v>
      </c>
      <c r="L146" s="33"/>
      <c r="M146" s="33">
        <f t="shared" si="26"/>
        <v>0</v>
      </c>
      <c r="N146" s="33">
        <f t="shared" si="26"/>
        <v>0</v>
      </c>
      <c r="O146" s="33">
        <f t="shared" si="26"/>
        <v>0</v>
      </c>
      <c r="P146" s="33">
        <f t="shared" si="26"/>
        <v>0</v>
      </c>
      <c r="Q146" s="33">
        <f t="shared" si="26"/>
        <v>0</v>
      </c>
      <c r="R146" s="33">
        <v>1.6495673100000001</v>
      </c>
      <c r="S146" s="33">
        <v>0.16666546</v>
      </c>
      <c r="T146" s="33">
        <v>0.65784433</v>
      </c>
      <c r="U146" s="33">
        <v>0.8250575199999999</v>
      </c>
      <c r="V146" s="5"/>
      <c r="W146" s="3"/>
      <c r="X146" s="3"/>
      <c r="Y146" s="3"/>
      <c r="Z146" s="3"/>
      <c r="AA146" s="3"/>
      <c r="AB146" s="3"/>
      <c r="AC146" s="3"/>
      <c r="AD146" s="3"/>
      <c r="AE146" s="3"/>
      <c r="AF146" s="220"/>
      <c r="AG146" s="3"/>
      <c r="AH146" s="3"/>
      <c r="AI146" s="11">
        <f>AI145+AI143+AI139</f>
        <v>1.879</v>
      </c>
      <c r="AJ146" s="208"/>
    </row>
    <row r="147" spans="1:36" ht="27" customHeight="1">
      <c r="A147" s="260" t="s">
        <v>517</v>
      </c>
      <c r="B147" s="22" t="s">
        <v>684</v>
      </c>
      <c r="C147" s="33">
        <f>C146+C133</f>
        <v>4.6</v>
      </c>
      <c r="D147" s="33">
        <f aca="true" t="shared" si="27" ref="D147:Q147">D146+D133</f>
        <v>0.458</v>
      </c>
      <c r="E147" s="33">
        <f t="shared" si="27"/>
        <v>0.9289999999999999</v>
      </c>
      <c r="F147" s="33">
        <f t="shared" si="27"/>
        <v>3.034</v>
      </c>
      <c r="G147" s="33"/>
      <c r="H147" s="33">
        <f t="shared" si="27"/>
        <v>3.929903005</v>
      </c>
      <c r="I147" s="33">
        <f t="shared" si="27"/>
        <v>0.28456264</v>
      </c>
      <c r="J147" s="33">
        <f t="shared" si="27"/>
        <v>1.3035263799999999</v>
      </c>
      <c r="K147" s="33">
        <f t="shared" si="27"/>
        <v>2.146712895</v>
      </c>
      <c r="L147" s="33"/>
      <c r="M147" s="33">
        <f t="shared" si="27"/>
        <v>0</v>
      </c>
      <c r="N147" s="33">
        <f t="shared" si="27"/>
        <v>0</v>
      </c>
      <c r="O147" s="33">
        <f t="shared" si="27"/>
        <v>0</v>
      </c>
      <c r="P147" s="33">
        <f t="shared" si="27"/>
        <v>0</v>
      </c>
      <c r="Q147" s="33">
        <f t="shared" si="27"/>
        <v>0</v>
      </c>
      <c r="R147" s="33">
        <v>3.929903005</v>
      </c>
      <c r="S147" s="33">
        <v>0.28456264</v>
      </c>
      <c r="T147" s="33">
        <v>1.3035263799999999</v>
      </c>
      <c r="U147" s="33">
        <v>2.146712895</v>
      </c>
      <c r="V147" s="213"/>
      <c r="W147" s="211"/>
      <c r="X147" s="211"/>
      <c r="Y147" s="211"/>
      <c r="Z147" s="211"/>
      <c r="AA147" s="211"/>
      <c r="AB147" s="211"/>
      <c r="AC147" s="211"/>
      <c r="AD147" s="211"/>
      <c r="AE147" s="211"/>
      <c r="AF147" s="77"/>
      <c r="AG147" s="211"/>
      <c r="AH147" s="211"/>
      <c r="AI147" s="11">
        <f>AI146+AI133</f>
        <v>4.090999999999999</v>
      </c>
      <c r="AJ147" s="212"/>
    </row>
    <row r="148" spans="1:36" ht="44.25" customHeight="1">
      <c r="A148" s="39" t="s">
        <v>638</v>
      </c>
      <c r="B148" s="15" t="s">
        <v>639</v>
      </c>
      <c r="C148" s="33"/>
      <c r="D148" s="7"/>
      <c r="E148" s="7"/>
      <c r="F148" s="7"/>
      <c r="G148" s="7"/>
      <c r="H148" s="33"/>
      <c r="I148" s="7"/>
      <c r="J148" s="7"/>
      <c r="K148" s="7"/>
      <c r="L148" s="7"/>
      <c r="M148" s="7"/>
      <c r="N148" s="7"/>
      <c r="O148" s="7"/>
      <c r="P148" s="7"/>
      <c r="Q148" s="7"/>
      <c r="R148" s="33"/>
      <c r="S148" s="7"/>
      <c r="T148" s="7"/>
      <c r="U148" s="7"/>
      <c r="V148" s="7"/>
      <c r="W148" s="4"/>
      <c r="X148" s="4"/>
      <c r="Y148" s="4"/>
      <c r="Z148" s="4"/>
      <c r="AA148" s="4"/>
      <c r="AB148" s="4"/>
      <c r="AC148" s="4"/>
      <c r="AD148" s="4"/>
      <c r="AE148" s="4"/>
      <c r="AF148" s="77"/>
      <c r="AG148" s="4"/>
      <c r="AH148" s="4"/>
      <c r="AI148" s="4"/>
      <c r="AJ148" s="34"/>
    </row>
    <row r="149" spans="1:36" ht="15.75">
      <c r="A149" s="222" t="s">
        <v>638</v>
      </c>
      <c r="B149" s="13" t="s">
        <v>679</v>
      </c>
      <c r="C149" s="33"/>
      <c r="D149" s="7"/>
      <c r="E149" s="7"/>
      <c r="F149" s="7"/>
      <c r="G149" s="7"/>
      <c r="H149" s="33"/>
      <c r="I149" s="7"/>
      <c r="J149" s="7"/>
      <c r="K149" s="7"/>
      <c r="L149" s="7"/>
      <c r="M149" s="7"/>
      <c r="N149" s="7"/>
      <c r="O149" s="7"/>
      <c r="P149" s="7"/>
      <c r="Q149" s="7"/>
      <c r="R149" s="33"/>
      <c r="S149" s="7"/>
      <c r="T149" s="7"/>
      <c r="U149" s="7"/>
      <c r="V149" s="7"/>
      <c r="W149" s="4"/>
      <c r="X149" s="4"/>
      <c r="Y149" s="4"/>
      <c r="Z149" s="4"/>
      <c r="AA149" s="4"/>
      <c r="AB149" s="4"/>
      <c r="AC149" s="4"/>
      <c r="AD149" s="4"/>
      <c r="AE149" s="4"/>
      <c r="AF149" s="77"/>
      <c r="AG149" s="4"/>
      <c r="AH149" s="4"/>
      <c r="AI149" s="4"/>
      <c r="AJ149" s="34"/>
    </row>
    <row r="150" spans="1:36" ht="15.75">
      <c r="A150" s="222"/>
      <c r="B150" s="13" t="s">
        <v>521</v>
      </c>
      <c r="C150" s="33"/>
      <c r="D150" s="7"/>
      <c r="E150" s="7"/>
      <c r="F150" s="7"/>
      <c r="G150" s="7"/>
      <c r="H150" s="33"/>
      <c r="I150" s="7"/>
      <c r="J150" s="7"/>
      <c r="K150" s="7"/>
      <c r="L150" s="7"/>
      <c r="M150" s="7"/>
      <c r="N150" s="7"/>
      <c r="O150" s="7"/>
      <c r="P150" s="7"/>
      <c r="Q150" s="7"/>
      <c r="R150" s="33"/>
      <c r="S150" s="7"/>
      <c r="T150" s="7"/>
      <c r="U150" s="7"/>
      <c r="V150" s="7"/>
      <c r="W150" s="4"/>
      <c r="X150" s="4"/>
      <c r="Y150" s="4"/>
      <c r="Z150" s="4"/>
      <c r="AA150" s="4"/>
      <c r="AB150" s="4"/>
      <c r="AC150" s="4"/>
      <c r="AD150" s="4"/>
      <c r="AE150" s="4"/>
      <c r="AF150" s="77"/>
      <c r="AG150" s="4"/>
      <c r="AH150" s="4"/>
      <c r="AI150" s="4"/>
      <c r="AJ150" s="34"/>
    </row>
    <row r="151" spans="1:36" ht="73.5" customHeight="1">
      <c r="A151" s="209" t="s">
        <v>638</v>
      </c>
      <c r="B151" s="210" t="s">
        <v>829</v>
      </c>
      <c r="C151" s="33">
        <f>D151+E151+F151+G151</f>
        <v>0.53</v>
      </c>
      <c r="D151" s="213">
        <v>0.076</v>
      </c>
      <c r="E151" s="213">
        <v>0.134</v>
      </c>
      <c r="F151" s="213">
        <v>0.32</v>
      </c>
      <c r="G151" s="213"/>
      <c r="H151" s="33">
        <f>I151+J151+K151+L151</f>
        <v>0.81572819</v>
      </c>
      <c r="I151" s="213">
        <v>0.09933998</v>
      </c>
      <c r="J151" s="213">
        <v>0.17784116</v>
      </c>
      <c r="K151" s="213">
        <v>0.53854705</v>
      </c>
      <c r="L151" s="213"/>
      <c r="M151" s="213">
        <v>0</v>
      </c>
      <c r="N151" s="213"/>
      <c r="O151" s="213"/>
      <c r="P151" s="213"/>
      <c r="Q151" s="213"/>
      <c r="R151" s="33">
        <v>0.81572819</v>
      </c>
      <c r="S151" s="213">
        <v>0.09933998</v>
      </c>
      <c r="T151" s="213">
        <v>0.17784116</v>
      </c>
      <c r="U151" s="213">
        <v>0.53854705</v>
      </c>
      <c r="V151" s="213"/>
      <c r="W151" s="211"/>
      <c r="X151" s="211"/>
      <c r="Y151" s="211"/>
      <c r="Z151" s="211"/>
      <c r="AA151" s="211"/>
      <c r="AB151" s="211"/>
      <c r="AC151" s="211"/>
      <c r="AD151" s="211"/>
      <c r="AE151" s="211">
        <v>2013</v>
      </c>
      <c r="AF151" s="77">
        <v>15</v>
      </c>
      <c r="AG151" s="211" t="s">
        <v>931</v>
      </c>
      <c r="AH151" s="211" t="s">
        <v>932</v>
      </c>
      <c r="AI151" s="211">
        <v>1.42</v>
      </c>
      <c r="AJ151" s="212">
        <v>1.2</v>
      </c>
    </row>
    <row r="152" spans="1:36" ht="31.5">
      <c r="A152" s="209" t="s">
        <v>638</v>
      </c>
      <c r="B152" s="210" t="s">
        <v>830</v>
      </c>
      <c r="C152" s="33">
        <f aca="true" t="shared" si="28" ref="C152:C165">D152+E152+F152+G152</f>
        <v>0.147</v>
      </c>
      <c r="D152" s="213">
        <v>0.021</v>
      </c>
      <c r="E152" s="213">
        <v>0.037</v>
      </c>
      <c r="F152" s="213">
        <v>0.089</v>
      </c>
      <c r="G152" s="213"/>
      <c r="H152" s="33"/>
      <c r="I152" s="213"/>
      <c r="J152" s="213"/>
      <c r="K152" s="213"/>
      <c r="L152" s="213"/>
      <c r="M152" s="213"/>
      <c r="N152" s="213"/>
      <c r="O152" s="213"/>
      <c r="P152" s="213"/>
      <c r="Q152" s="213"/>
      <c r="R152" s="33"/>
      <c r="S152" s="213"/>
      <c r="T152" s="213"/>
      <c r="U152" s="213"/>
      <c r="V152" s="213"/>
      <c r="W152" s="211"/>
      <c r="X152" s="211"/>
      <c r="Y152" s="211"/>
      <c r="Z152" s="211"/>
      <c r="AA152" s="211"/>
      <c r="AB152" s="211"/>
      <c r="AC152" s="211"/>
      <c r="AD152" s="211"/>
      <c r="AE152" s="211"/>
      <c r="AF152" s="77"/>
      <c r="AG152" s="211"/>
      <c r="AH152" s="211"/>
      <c r="AI152" s="211"/>
      <c r="AJ152" s="212">
        <v>4</v>
      </c>
    </row>
    <row r="153" spans="1:36" ht="63">
      <c r="A153" s="209" t="s">
        <v>638</v>
      </c>
      <c r="B153" s="210" t="s">
        <v>831</v>
      </c>
      <c r="C153" s="33">
        <f t="shared" si="28"/>
        <v>0.432</v>
      </c>
      <c r="D153" s="213">
        <v>0.062</v>
      </c>
      <c r="E153" s="213">
        <v>0.109</v>
      </c>
      <c r="F153" s="213">
        <v>0.261</v>
      </c>
      <c r="G153" s="213"/>
      <c r="H153" s="33">
        <f aca="true" t="shared" si="29" ref="H153:H165">I153+J153+K153+L153</f>
        <v>0.503932</v>
      </c>
      <c r="I153" s="213">
        <v>0.074681</v>
      </c>
      <c r="J153" s="213">
        <v>0.110272</v>
      </c>
      <c r="K153" s="213">
        <v>0.318979</v>
      </c>
      <c r="L153" s="213"/>
      <c r="M153" s="213">
        <v>0</v>
      </c>
      <c r="N153" s="213"/>
      <c r="O153" s="213"/>
      <c r="P153" s="213"/>
      <c r="Q153" s="213"/>
      <c r="R153" s="33">
        <v>0.503932</v>
      </c>
      <c r="S153" s="213">
        <v>0.074681</v>
      </c>
      <c r="T153" s="213">
        <v>0.110272</v>
      </c>
      <c r="U153" s="213">
        <v>0.318979</v>
      </c>
      <c r="V153" s="213"/>
      <c r="W153" s="211"/>
      <c r="X153" s="211"/>
      <c r="Y153" s="211"/>
      <c r="Z153" s="211"/>
      <c r="AA153" s="211"/>
      <c r="AB153" s="211"/>
      <c r="AC153" s="211"/>
      <c r="AD153" s="211"/>
      <c r="AE153" s="211">
        <v>2013</v>
      </c>
      <c r="AF153" s="77"/>
      <c r="AG153" s="211" t="s">
        <v>931</v>
      </c>
      <c r="AH153" s="211" t="s">
        <v>938</v>
      </c>
      <c r="AI153" s="211">
        <v>1</v>
      </c>
      <c r="AJ153" s="212">
        <v>2</v>
      </c>
    </row>
    <row r="154" spans="1:36" ht="47.25">
      <c r="A154" s="209" t="s">
        <v>638</v>
      </c>
      <c r="B154" s="210" t="s">
        <v>832</v>
      </c>
      <c r="C154" s="33">
        <f t="shared" si="28"/>
        <v>0.667</v>
      </c>
      <c r="D154" s="213">
        <v>0.096</v>
      </c>
      <c r="E154" s="213">
        <v>0.169</v>
      </c>
      <c r="F154" s="213">
        <v>0.402</v>
      </c>
      <c r="G154" s="213"/>
      <c r="H154" s="33"/>
      <c r="I154" s="213"/>
      <c r="J154" s="213"/>
      <c r="K154" s="213"/>
      <c r="L154" s="213"/>
      <c r="M154" s="213"/>
      <c r="N154" s="213"/>
      <c r="O154" s="213"/>
      <c r="P154" s="213"/>
      <c r="Q154" s="213"/>
      <c r="R154" s="33"/>
      <c r="S154" s="213"/>
      <c r="T154" s="213"/>
      <c r="U154" s="213"/>
      <c r="V154" s="213"/>
      <c r="W154" s="211"/>
      <c r="X154" s="211"/>
      <c r="Y154" s="211"/>
      <c r="Z154" s="211"/>
      <c r="AA154" s="211"/>
      <c r="AB154" s="211"/>
      <c r="AC154" s="211"/>
      <c r="AD154" s="211"/>
      <c r="AE154" s="211"/>
      <c r="AF154" s="77"/>
      <c r="AG154" s="211"/>
      <c r="AH154" s="211"/>
      <c r="AI154" s="211"/>
      <c r="AJ154" s="212">
        <v>4</v>
      </c>
    </row>
    <row r="155" spans="1:36" ht="64.5" customHeight="1">
      <c r="A155" s="209" t="s">
        <v>638</v>
      </c>
      <c r="B155" s="210" t="s">
        <v>833</v>
      </c>
      <c r="C155" s="33">
        <f t="shared" si="28"/>
        <v>0.565</v>
      </c>
      <c r="D155" s="213">
        <v>0.082</v>
      </c>
      <c r="E155" s="213">
        <v>0.143</v>
      </c>
      <c r="F155" s="213">
        <v>0.34</v>
      </c>
      <c r="G155" s="213"/>
      <c r="H155" s="33">
        <f t="shared" si="29"/>
        <v>0.962836</v>
      </c>
      <c r="I155" s="213">
        <v>0.090024</v>
      </c>
      <c r="J155" s="213">
        <v>0.182452</v>
      </c>
      <c r="K155" s="213">
        <v>0.69036</v>
      </c>
      <c r="L155" s="213"/>
      <c r="M155" s="213">
        <v>0</v>
      </c>
      <c r="N155" s="213"/>
      <c r="O155" s="213"/>
      <c r="P155" s="213"/>
      <c r="Q155" s="213"/>
      <c r="R155" s="33">
        <v>0.962836</v>
      </c>
      <c r="S155" s="213">
        <v>0.090024</v>
      </c>
      <c r="T155" s="213">
        <v>0.182452</v>
      </c>
      <c r="U155" s="213">
        <v>0.69036</v>
      </c>
      <c r="V155" s="213"/>
      <c r="W155" s="211"/>
      <c r="X155" s="211"/>
      <c r="Y155" s="211"/>
      <c r="Z155" s="211"/>
      <c r="AA155" s="211"/>
      <c r="AB155" s="211"/>
      <c r="AC155" s="211"/>
      <c r="AD155" s="211"/>
      <c r="AE155" s="211">
        <v>2013</v>
      </c>
      <c r="AF155" s="77"/>
      <c r="AG155" s="211" t="s">
        <v>931</v>
      </c>
      <c r="AH155" s="211" t="s">
        <v>939</v>
      </c>
      <c r="AI155" s="211">
        <v>1.29</v>
      </c>
      <c r="AJ155" s="212">
        <v>2</v>
      </c>
    </row>
    <row r="156" spans="1:36" ht="60.75" customHeight="1">
      <c r="A156" s="209" t="s">
        <v>638</v>
      </c>
      <c r="B156" s="210" t="s">
        <v>834</v>
      </c>
      <c r="C156" s="33">
        <f t="shared" si="28"/>
        <v>0.239</v>
      </c>
      <c r="D156" s="33">
        <v>0.035</v>
      </c>
      <c r="E156" s="33">
        <v>0.061</v>
      </c>
      <c r="F156" s="33">
        <v>0.143</v>
      </c>
      <c r="G156" s="33"/>
      <c r="H156" s="33">
        <f t="shared" si="29"/>
        <v>1.206671</v>
      </c>
      <c r="I156" s="36">
        <v>0.092764</v>
      </c>
      <c r="J156" s="36">
        <v>0.20365</v>
      </c>
      <c r="K156" s="36">
        <v>0.910257</v>
      </c>
      <c r="L156" s="33"/>
      <c r="M156" s="33">
        <v>0</v>
      </c>
      <c r="N156" s="33"/>
      <c r="O156" s="33"/>
      <c r="P156" s="33"/>
      <c r="Q156" s="33"/>
      <c r="R156" s="33">
        <v>1.206671</v>
      </c>
      <c r="S156" s="36">
        <v>0.092764</v>
      </c>
      <c r="T156" s="36">
        <v>0.20365</v>
      </c>
      <c r="U156" s="36">
        <v>0.910257</v>
      </c>
      <c r="V156" s="33"/>
      <c r="W156" s="211"/>
      <c r="X156" s="211"/>
      <c r="Y156" s="211"/>
      <c r="Z156" s="211"/>
      <c r="AA156" s="211"/>
      <c r="AB156" s="211"/>
      <c r="AC156" s="211"/>
      <c r="AD156" s="211"/>
      <c r="AE156" s="211">
        <v>2013</v>
      </c>
      <c r="AF156" s="77"/>
      <c r="AG156" s="211" t="s">
        <v>931</v>
      </c>
      <c r="AH156" s="211" t="s">
        <v>939</v>
      </c>
      <c r="AI156" s="3">
        <v>1.45</v>
      </c>
      <c r="AJ156" s="212">
        <v>2</v>
      </c>
    </row>
    <row r="157" spans="1:36" ht="60" customHeight="1">
      <c r="A157" s="209" t="s">
        <v>638</v>
      </c>
      <c r="B157" s="210" t="s">
        <v>835</v>
      </c>
      <c r="C157" s="33">
        <f t="shared" si="28"/>
        <v>1.545</v>
      </c>
      <c r="D157" s="213">
        <v>0.224</v>
      </c>
      <c r="E157" s="213">
        <v>0.391</v>
      </c>
      <c r="F157" s="213">
        <v>0.93</v>
      </c>
      <c r="G157" s="213"/>
      <c r="H157" s="33">
        <f t="shared" si="29"/>
        <v>1.15363971</v>
      </c>
      <c r="I157" s="213">
        <v>0.12611246</v>
      </c>
      <c r="J157" s="213">
        <v>0.2232719</v>
      </c>
      <c r="K157" s="213">
        <v>0.80425535</v>
      </c>
      <c r="L157" s="213"/>
      <c r="M157" s="213">
        <v>0</v>
      </c>
      <c r="N157" s="213"/>
      <c r="O157" s="213"/>
      <c r="P157" s="213"/>
      <c r="Q157" s="213"/>
      <c r="R157" s="33">
        <v>1.15363971</v>
      </c>
      <c r="S157" s="213">
        <v>0.12611246</v>
      </c>
      <c r="T157" s="213">
        <v>0.2232719</v>
      </c>
      <c r="U157" s="213">
        <v>0.80425535</v>
      </c>
      <c r="V157" s="213"/>
      <c r="W157" s="211"/>
      <c r="X157" s="211"/>
      <c r="Y157" s="211"/>
      <c r="Z157" s="211"/>
      <c r="AA157" s="211"/>
      <c r="AB157" s="211"/>
      <c r="AC157" s="211"/>
      <c r="AD157" s="211"/>
      <c r="AE157" s="211">
        <v>2013</v>
      </c>
      <c r="AF157" s="77"/>
      <c r="AG157" s="211" t="s">
        <v>934</v>
      </c>
      <c r="AH157" s="211" t="s">
        <v>5</v>
      </c>
      <c r="AI157" s="211">
        <v>1.864</v>
      </c>
      <c r="AJ157" s="212">
        <v>3</v>
      </c>
    </row>
    <row r="158" spans="1:36" ht="58.5" customHeight="1">
      <c r="A158" s="209" t="s">
        <v>638</v>
      </c>
      <c r="B158" s="210" t="s">
        <v>836</v>
      </c>
      <c r="C158" s="33">
        <f t="shared" si="28"/>
        <v>1.1</v>
      </c>
      <c r="D158" s="213">
        <v>0.159</v>
      </c>
      <c r="E158" s="213">
        <v>0.279</v>
      </c>
      <c r="F158" s="213">
        <v>0.662</v>
      </c>
      <c r="G158" s="213"/>
      <c r="H158" s="33">
        <f t="shared" si="29"/>
        <v>1.482726</v>
      </c>
      <c r="I158" s="213">
        <v>0.126426</v>
      </c>
      <c r="J158" s="213">
        <v>0.36319999999999997</v>
      </c>
      <c r="K158" s="213">
        <v>0.9931</v>
      </c>
      <c r="L158" s="213"/>
      <c r="M158" s="213">
        <v>0</v>
      </c>
      <c r="N158" s="213"/>
      <c r="O158" s="213"/>
      <c r="P158" s="213"/>
      <c r="Q158" s="213"/>
      <c r="R158" s="33">
        <v>1.482726</v>
      </c>
      <c r="S158" s="213">
        <v>0.126426</v>
      </c>
      <c r="T158" s="213">
        <v>0.36319999999999997</v>
      </c>
      <c r="U158" s="213">
        <v>0.9931</v>
      </c>
      <c r="V158" s="213"/>
      <c r="W158" s="211"/>
      <c r="X158" s="211"/>
      <c r="Y158" s="211"/>
      <c r="Z158" s="211"/>
      <c r="AA158" s="211"/>
      <c r="AB158" s="211"/>
      <c r="AC158" s="211"/>
      <c r="AD158" s="211"/>
      <c r="AE158" s="211">
        <v>2013</v>
      </c>
      <c r="AF158" s="77">
        <v>15</v>
      </c>
      <c r="AG158" s="211" t="s">
        <v>931</v>
      </c>
      <c r="AH158" s="211" t="s">
        <v>932</v>
      </c>
      <c r="AI158" s="211">
        <v>2.52</v>
      </c>
      <c r="AJ158" s="212">
        <v>1.2</v>
      </c>
    </row>
    <row r="159" spans="1:36" ht="50.25" customHeight="1">
      <c r="A159" s="209" t="s">
        <v>638</v>
      </c>
      <c r="B159" s="210" t="s">
        <v>837</v>
      </c>
      <c r="C159" s="33">
        <f t="shared" si="28"/>
        <v>0.565</v>
      </c>
      <c r="D159" s="226">
        <v>0.082</v>
      </c>
      <c r="E159" s="226">
        <v>0.143</v>
      </c>
      <c r="F159" s="213">
        <v>0.34</v>
      </c>
      <c r="G159" s="213"/>
      <c r="H159" s="33"/>
      <c r="I159" s="213"/>
      <c r="J159" s="225"/>
      <c r="K159" s="225"/>
      <c r="L159" s="213"/>
      <c r="M159" s="213"/>
      <c r="N159" s="213"/>
      <c r="O159" s="213"/>
      <c r="P159" s="213"/>
      <c r="Q159" s="213"/>
      <c r="R159" s="33"/>
      <c r="S159" s="213"/>
      <c r="T159" s="213"/>
      <c r="U159" s="213"/>
      <c r="V159" s="213"/>
      <c r="W159" s="211"/>
      <c r="X159" s="211"/>
      <c r="Y159" s="211"/>
      <c r="Z159" s="211"/>
      <c r="AA159" s="211"/>
      <c r="AB159" s="211"/>
      <c r="AC159" s="211"/>
      <c r="AD159" s="211"/>
      <c r="AE159" s="211"/>
      <c r="AF159" s="77"/>
      <c r="AG159" s="211"/>
      <c r="AH159" s="211"/>
      <c r="AI159" s="211"/>
      <c r="AJ159" s="212">
        <v>4</v>
      </c>
    </row>
    <row r="160" spans="1:36" ht="47.25" customHeight="1">
      <c r="A160" s="209" t="s">
        <v>638</v>
      </c>
      <c r="B160" s="210" t="s">
        <v>838</v>
      </c>
      <c r="C160" s="33">
        <f t="shared" si="28"/>
        <v>0.225</v>
      </c>
      <c r="D160" s="227">
        <v>0.033</v>
      </c>
      <c r="E160" s="227">
        <v>0.057</v>
      </c>
      <c r="F160" s="36">
        <v>0.135</v>
      </c>
      <c r="G160" s="213"/>
      <c r="H160" s="33"/>
      <c r="I160" s="213"/>
      <c r="J160" s="213"/>
      <c r="K160" s="213"/>
      <c r="L160" s="213"/>
      <c r="M160" s="213"/>
      <c r="N160" s="213"/>
      <c r="O160" s="213"/>
      <c r="P160" s="213"/>
      <c r="Q160" s="213"/>
      <c r="R160" s="33"/>
      <c r="S160" s="213"/>
      <c r="T160" s="213"/>
      <c r="U160" s="213"/>
      <c r="V160" s="213"/>
      <c r="W160" s="211"/>
      <c r="X160" s="211"/>
      <c r="Y160" s="211"/>
      <c r="Z160" s="211"/>
      <c r="AA160" s="211"/>
      <c r="AB160" s="211"/>
      <c r="AC160" s="211"/>
      <c r="AD160" s="211"/>
      <c r="AE160" s="211"/>
      <c r="AF160" s="77"/>
      <c r="AG160" s="211"/>
      <c r="AH160" s="211"/>
      <c r="AI160" s="211"/>
      <c r="AJ160" s="212">
        <v>4</v>
      </c>
    </row>
    <row r="161" spans="1:36" ht="63">
      <c r="A161" s="209" t="s">
        <v>638</v>
      </c>
      <c r="B161" s="210" t="s">
        <v>839</v>
      </c>
      <c r="C161" s="33">
        <f t="shared" si="28"/>
        <v>0.308</v>
      </c>
      <c r="D161" s="36">
        <v>0.045</v>
      </c>
      <c r="E161" s="36">
        <v>0.078</v>
      </c>
      <c r="F161" s="36">
        <v>0.185</v>
      </c>
      <c r="G161" s="33"/>
      <c r="H161" s="33">
        <f t="shared" si="29"/>
        <v>0.6833606</v>
      </c>
      <c r="I161" s="36">
        <v>0.05260557</v>
      </c>
      <c r="J161" s="36">
        <v>0.11903064</v>
      </c>
      <c r="K161" s="36">
        <v>0.51172439</v>
      </c>
      <c r="L161" s="33"/>
      <c r="M161" s="33">
        <v>0</v>
      </c>
      <c r="N161" s="33"/>
      <c r="O161" s="33"/>
      <c r="P161" s="33"/>
      <c r="Q161" s="33"/>
      <c r="R161" s="33">
        <v>0.6833606</v>
      </c>
      <c r="S161" s="36">
        <v>0.05260557</v>
      </c>
      <c r="T161" s="36">
        <v>0.11903064</v>
      </c>
      <c r="U161" s="36">
        <v>0.51172439</v>
      </c>
      <c r="V161" s="33"/>
      <c r="W161" s="211"/>
      <c r="X161" s="211"/>
      <c r="Y161" s="211"/>
      <c r="Z161" s="211"/>
      <c r="AA161" s="211"/>
      <c r="AB161" s="211"/>
      <c r="AC161" s="211"/>
      <c r="AD161" s="211"/>
      <c r="AE161" s="211">
        <v>2013</v>
      </c>
      <c r="AF161" s="77"/>
      <c r="AG161" s="211" t="s">
        <v>934</v>
      </c>
      <c r="AH161" s="211" t="s">
        <v>943</v>
      </c>
      <c r="AI161" s="211">
        <v>0.72</v>
      </c>
      <c r="AJ161" s="212">
        <v>3</v>
      </c>
    </row>
    <row r="162" spans="1:36" ht="31.5">
      <c r="A162" s="209" t="s">
        <v>638</v>
      </c>
      <c r="B162" s="210" t="s">
        <v>840</v>
      </c>
      <c r="C162" s="33">
        <f t="shared" si="28"/>
        <v>0.162</v>
      </c>
      <c r="D162" s="213">
        <v>0.025</v>
      </c>
      <c r="E162" s="213">
        <v>0.044</v>
      </c>
      <c r="F162" s="213">
        <v>0.093</v>
      </c>
      <c r="G162" s="213"/>
      <c r="H162" s="33"/>
      <c r="I162" s="213"/>
      <c r="J162" s="213"/>
      <c r="K162" s="213"/>
      <c r="L162" s="213"/>
      <c r="M162" s="213"/>
      <c r="N162" s="213"/>
      <c r="O162" s="213"/>
      <c r="P162" s="213"/>
      <c r="Q162" s="213"/>
      <c r="R162" s="33"/>
      <c r="S162" s="213"/>
      <c r="T162" s="213"/>
      <c r="U162" s="213"/>
      <c r="V162" s="213"/>
      <c r="W162" s="211"/>
      <c r="X162" s="211"/>
      <c r="Y162" s="211"/>
      <c r="Z162" s="211"/>
      <c r="AA162" s="211"/>
      <c r="AB162" s="211"/>
      <c r="AC162" s="211"/>
      <c r="AD162" s="211"/>
      <c r="AE162" s="211"/>
      <c r="AF162" s="77"/>
      <c r="AG162" s="211"/>
      <c r="AH162" s="211"/>
      <c r="AI162" s="211"/>
      <c r="AJ162" s="212">
        <v>4</v>
      </c>
    </row>
    <row r="163" spans="1:36" ht="31.5">
      <c r="A163" s="209" t="s">
        <v>638</v>
      </c>
      <c r="B163" s="210" t="s">
        <v>841</v>
      </c>
      <c r="C163" s="33">
        <f t="shared" si="28"/>
        <v>0.147</v>
      </c>
      <c r="D163" s="213">
        <v>0.021</v>
      </c>
      <c r="E163" s="213">
        <v>0.037</v>
      </c>
      <c r="F163" s="213">
        <v>0.089</v>
      </c>
      <c r="G163" s="213"/>
      <c r="H163" s="33">
        <f t="shared" si="29"/>
        <v>0.5408284800000001</v>
      </c>
      <c r="I163" s="213">
        <v>0.0446208</v>
      </c>
      <c r="J163" s="213">
        <v>0.10182759</v>
      </c>
      <c r="K163" s="213">
        <v>0.39438009</v>
      </c>
      <c r="L163" s="213"/>
      <c r="M163" s="213">
        <v>0</v>
      </c>
      <c r="N163" s="213"/>
      <c r="O163" s="213"/>
      <c r="P163" s="213"/>
      <c r="Q163" s="213"/>
      <c r="R163" s="33">
        <v>0.5408284800000001</v>
      </c>
      <c r="S163" s="213">
        <v>0.0446208</v>
      </c>
      <c r="T163" s="213">
        <v>0.10182759</v>
      </c>
      <c r="U163" s="213">
        <v>0.39438009</v>
      </c>
      <c r="V163" s="213"/>
      <c r="W163" s="211"/>
      <c r="X163" s="211"/>
      <c r="Y163" s="211"/>
      <c r="Z163" s="211"/>
      <c r="AA163" s="211"/>
      <c r="AB163" s="211"/>
      <c r="AC163" s="211"/>
      <c r="AD163" s="211"/>
      <c r="AE163" s="211"/>
      <c r="AF163" s="77"/>
      <c r="AG163" s="211"/>
      <c r="AH163" s="211"/>
      <c r="AI163" s="211"/>
      <c r="AJ163" s="212">
        <v>3</v>
      </c>
    </row>
    <row r="164" spans="1:36" ht="64.5" customHeight="1">
      <c r="A164" s="209" t="s">
        <v>638</v>
      </c>
      <c r="B164" s="210" t="s">
        <v>842</v>
      </c>
      <c r="C164" s="33">
        <f t="shared" si="28"/>
        <v>0.154</v>
      </c>
      <c r="D164" s="227">
        <v>0.022</v>
      </c>
      <c r="E164" s="227">
        <v>0.039</v>
      </c>
      <c r="F164" s="36">
        <v>0.093</v>
      </c>
      <c r="G164" s="213"/>
      <c r="H164" s="33"/>
      <c r="I164" s="213"/>
      <c r="J164" s="213"/>
      <c r="K164" s="213"/>
      <c r="L164" s="213"/>
      <c r="M164" s="213"/>
      <c r="N164" s="213"/>
      <c r="O164" s="213"/>
      <c r="P164" s="213"/>
      <c r="Q164" s="213"/>
      <c r="R164" s="33"/>
      <c r="S164" s="213"/>
      <c r="T164" s="213"/>
      <c r="U164" s="213"/>
      <c r="V164" s="213"/>
      <c r="W164" s="211"/>
      <c r="X164" s="211"/>
      <c r="Y164" s="211"/>
      <c r="Z164" s="211"/>
      <c r="AA164" s="211"/>
      <c r="AB164" s="211"/>
      <c r="AC164" s="211"/>
      <c r="AD164" s="211"/>
      <c r="AE164" s="211"/>
      <c r="AF164" s="77"/>
      <c r="AG164" s="211"/>
      <c r="AH164" s="211"/>
      <c r="AI164" s="211"/>
      <c r="AJ164" s="212">
        <v>4</v>
      </c>
    </row>
    <row r="165" spans="1:36" ht="63">
      <c r="A165" s="209" t="s">
        <v>638</v>
      </c>
      <c r="B165" s="210" t="s">
        <v>843</v>
      </c>
      <c r="C165" s="33">
        <f t="shared" si="28"/>
        <v>0</v>
      </c>
      <c r="D165" s="227"/>
      <c r="E165" s="227"/>
      <c r="F165" s="36"/>
      <c r="G165" s="213"/>
      <c r="H165" s="33">
        <f t="shared" si="29"/>
        <v>0.030851</v>
      </c>
      <c r="I165" s="213"/>
      <c r="J165" s="213">
        <v>0.006917</v>
      </c>
      <c r="K165" s="213">
        <v>0.023934</v>
      </c>
      <c r="L165" s="213"/>
      <c r="M165" s="213">
        <v>0</v>
      </c>
      <c r="N165" s="213"/>
      <c r="O165" s="213"/>
      <c r="P165" s="213"/>
      <c r="Q165" s="213"/>
      <c r="R165" s="33">
        <v>0.030851</v>
      </c>
      <c r="S165" s="213"/>
      <c r="T165" s="213">
        <v>0.006917</v>
      </c>
      <c r="U165" s="213">
        <v>0.023934</v>
      </c>
      <c r="V165" s="213"/>
      <c r="W165" s="211"/>
      <c r="X165" s="211"/>
      <c r="Y165" s="211"/>
      <c r="Z165" s="211"/>
      <c r="AA165" s="211"/>
      <c r="AB165" s="211"/>
      <c r="AC165" s="211"/>
      <c r="AD165" s="211"/>
      <c r="AE165" s="211">
        <v>2013</v>
      </c>
      <c r="AF165" s="77"/>
      <c r="AG165" s="211" t="s">
        <v>3</v>
      </c>
      <c r="AH165" s="211" t="s">
        <v>0</v>
      </c>
      <c r="AI165" s="211">
        <v>0.11</v>
      </c>
      <c r="AJ165" s="212">
        <v>2</v>
      </c>
    </row>
    <row r="166" spans="1:36" ht="31.5" customHeight="1">
      <c r="A166" s="37" t="s">
        <v>638</v>
      </c>
      <c r="B166" s="3" t="s">
        <v>680</v>
      </c>
      <c r="C166" s="33">
        <f>C165+C164+C163+C162+C161+C160+C159+C158+C157+C156+C155+C154+C153+C152+C151</f>
        <v>6.7860000000000005</v>
      </c>
      <c r="D166" s="33">
        <f aca="true" t="shared" si="30" ref="D166:Q166">D165+D164+D163+D162+D161+D160+D159+D158+D157+D156+D155+D154+D153+D152+D151</f>
        <v>0.9829999999999999</v>
      </c>
      <c r="E166" s="33">
        <f t="shared" si="30"/>
        <v>1.721</v>
      </c>
      <c r="F166" s="33">
        <f t="shared" si="30"/>
        <v>4.082</v>
      </c>
      <c r="G166" s="33"/>
      <c r="H166" s="33">
        <f t="shared" si="30"/>
        <v>7.38057298</v>
      </c>
      <c r="I166" s="33">
        <f t="shared" si="30"/>
        <v>0.7065738100000001</v>
      </c>
      <c r="J166" s="33">
        <f t="shared" si="30"/>
        <v>1.48846229</v>
      </c>
      <c r="K166" s="33">
        <f t="shared" si="30"/>
        <v>5.18553688</v>
      </c>
      <c r="L166" s="33"/>
      <c r="M166" s="33">
        <f t="shared" si="30"/>
        <v>0</v>
      </c>
      <c r="N166" s="33">
        <f t="shared" si="30"/>
        <v>0</v>
      </c>
      <c r="O166" s="33">
        <f t="shared" si="30"/>
        <v>0</v>
      </c>
      <c r="P166" s="33">
        <f t="shared" si="30"/>
        <v>0</v>
      </c>
      <c r="Q166" s="33">
        <f t="shared" si="30"/>
        <v>0</v>
      </c>
      <c r="R166" s="33">
        <v>7.38057298</v>
      </c>
      <c r="S166" s="33">
        <v>0.7065738100000001</v>
      </c>
      <c r="T166" s="33">
        <v>1.48846229</v>
      </c>
      <c r="U166" s="33">
        <v>5.18553688</v>
      </c>
      <c r="V166" s="213"/>
      <c r="W166" s="211"/>
      <c r="X166" s="211"/>
      <c r="Y166" s="211"/>
      <c r="Z166" s="211"/>
      <c r="AA166" s="211"/>
      <c r="AB166" s="211"/>
      <c r="AC166" s="211"/>
      <c r="AD166" s="211"/>
      <c r="AE166" s="211"/>
      <c r="AF166" s="77"/>
      <c r="AG166" s="211"/>
      <c r="AH166" s="211"/>
      <c r="AI166" s="3">
        <f>AI165+AI161+AI158+AI157+AI156+AI155+AI153+AI151</f>
        <v>10.374</v>
      </c>
      <c r="AJ166" s="212"/>
    </row>
    <row r="167" spans="1:36" ht="15.75">
      <c r="A167" s="222" t="s">
        <v>638</v>
      </c>
      <c r="B167" s="13" t="s">
        <v>516</v>
      </c>
      <c r="C167" s="33"/>
      <c r="D167" s="7"/>
      <c r="E167" s="7"/>
      <c r="F167" s="7"/>
      <c r="G167" s="7"/>
      <c r="H167" s="5"/>
      <c r="I167" s="7"/>
      <c r="J167" s="7"/>
      <c r="K167" s="7"/>
      <c r="L167" s="7"/>
      <c r="M167" s="7"/>
      <c r="N167" s="7"/>
      <c r="O167" s="7"/>
      <c r="P167" s="7"/>
      <c r="Q167" s="7"/>
      <c r="R167" s="5"/>
      <c r="S167" s="7"/>
      <c r="T167" s="7"/>
      <c r="U167" s="7"/>
      <c r="V167" s="7"/>
      <c r="W167" s="4"/>
      <c r="X167" s="4"/>
      <c r="Y167" s="4"/>
      <c r="Z167" s="4"/>
      <c r="AA167" s="4"/>
      <c r="AB167" s="4"/>
      <c r="AC167" s="4"/>
      <c r="AD167" s="4"/>
      <c r="AE167" s="4"/>
      <c r="AF167" s="77"/>
      <c r="AG167" s="4"/>
      <c r="AH167" s="4"/>
      <c r="AI167" s="4"/>
      <c r="AJ167" s="34"/>
    </row>
    <row r="168" spans="1:36" ht="15.75">
      <c r="A168" s="222" t="s">
        <v>638</v>
      </c>
      <c r="B168" s="3" t="s">
        <v>521</v>
      </c>
      <c r="C168" s="33"/>
      <c r="D168" s="14"/>
      <c r="E168" s="14"/>
      <c r="F168" s="7"/>
      <c r="G168" s="7"/>
      <c r="H168" s="33"/>
      <c r="I168" s="7"/>
      <c r="J168" s="7"/>
      <c r="K168" s="7"/>
      <c r="L168" s="7"/>
      <c r="M168" s="7"/>
      <c r="N168" s="7"/>
      <c r="O168" s="7"/>
      <c r="P168" s="7"/>
      <c r="Q168" s="7"/>
      <c r="R168" s="33"/>
      <c r="S168" s="7"/>
      <c r="T168" s="7"/>
      <c r="U168" s="7"/>
      <c r="V168" s="7"/>
      <c r="W168" s="4"/>
      <c r="X168" s="4"/>
      <c r="Y168" s="4"/>
      <c r="Z168" s="4"/>
      <c r="AA168" s="4"/>
      <c r="AB168" s="4"/>
      <c r="AC168" s="4"/>
      <c r="AD168" s="4"/>
      <c r="AE168" s="4"/>
      <c r="AF168" s="77"/>
      <c r="AG168" s="4"/>
      <c r="AH168" s="4"/>
      <c r="AI168" s="4"/>
      <c r="AJ168" s="34"/>
    </row>
    <row r="169" spans="1:36" ht="63">
      <c r="A169" s="209" t="s">
        <v>638</v>
      </c>
      <c r="B169" s="210" t="s">
        <v>844</v>
      </c>
      <c r="C169" s="33">
        <f>D169+E169+F169+G169</f>
        <v>0.84</v>
      </c>
      <c r="D169" s="226">
        <v>0.121</v>
      </c>
      <c r="E169" s="226">
        <v>0.213</v>
      </c>
      <c r="F169" s="213">
        <v>0.506</v>
      </c>
      <c r="G169" s="213"/>
      <c r="H169" s="33">
        <f>I169+J169+K169+L169</f>
        <v>0.765816</v>
      </c>
      <c r="I169" s="213">
        <v>0.074916</v>
      </c>
      <c r="J169" s="213">
        <v>0.214301</v>
      </c>
      <c r="K169" s="213">
        <v>0.476599</v>
      </c>
      <c r="L169" s="213"/>
      <c r="M169" s="213">
        <v>0</v>
      </c>
      <c r="N169" s="213"/>
      <c r="O169" s="213"/>
      <c r="P169" s="213"/>
      <c r="Q169" s="213"/>
      <c r="R169" s="33">
        <v>0.765816</v>
      </c>
      <c r="S169" s="213">
        <v>0.074916</v>
      </c>
      <c r="T169" s="213">
        <v>0.214301</v>
      </c>
      <c r="U169" s="213">
        <v>0.476599</v>
      </c>
      <c r="V169" s="213"/>
      <c r="W169" s="211"/>
      <c r="X169" s="211"/>
      <c r="Y169" s="211"/>
      <c r="Z169" s="211"/>
      <c r="AA169" s="211"/>
      <c r="AB169" s="211"/>
      <c r="AC169" s="211"/>
      <c r="AD169" s="211"/>
      <c r="AE169" s="211">
        <v>2013</v>
      </c>
      <c r="AF169" s="77"/>
      <c r="AG169" s="211" t="s">
        <v>931</v>
      </c>
      <c r="AH169" s="211" t="s">
        <v>940</v>
      </c>
      <c r="AI169" s="211">
        <v>1.2</v>
      </c>
      <c r="AJ169" s="212">
        <v>2</v>
      </c>
    </row>
    <row r="170" spans="1:36" ht="126">
      <c r="A170" s="209" t="s">
        <v>638</v>
      </c>
      <c r="B170" s="210" t="s">
        <v>845</v>
      </c>
      <c r="C170" s="33">
        <f>D170+E170+F170+G170</f>
        <v>0.7010000000000001</v>
      </c>
      <c r="D170" s="227">
        <v>0.101</v>
      </c>
      <c r="E170" s="227">
        <v>0.177</v>
      </c>
      <c r="F170" s="36">
        <v>0.423</v>
      </c>
      <c r="G170" s="213"/>
      <c r="H170" s="33">
        <f>I170+J170+K170+L170</f>
        <v>0.8335779999999999</v>
      </c>
      <c r="I170" s="213">
        <v>0.103567</v>
      </c>
      <c r="J170" s="213">
        <v>0.19781</v>
      </c>
      <c r="K170" s="213">
        <v>0.5322009999999999</v>
      </c>
      <c r="L170" s="213"/>
      <c r="M170" s="213">
        <v>0</v>
      </c>
      <c r="N170" s="213"/>
      <c r="O170" s="213"/>
      <c r="P170" s="213"/>
      <c r="Q170" s="213"/>
      <c r="R170" s="33">
        <v>0.8335779999999999</v>
      </c>
      <c r="S170" s="213">
        <v>0.103567</v>
      </c>
      <c r="T170" s="213">
        <v>0.19781</v>
      </c>
      <c r="U170" s="213">
        <v>0.5322009999999999</v>
      </c>
      <c r="V170" s="213"/>
      <c r="W170" s="211"/>
      <c r="X170" s="211"/>
      <c r="Y170" s="211"/>
      <c r="Z170" s="211"/>
      <c r="AA170" s="211"/>
      <c r="AB170" s="211"/>
      <c r="AC170" s="211"/>
      <c r="AD170" s="211"/>
      <c r="AE170" s="211">
        <v>2013</v>
      </c>
      <c r="AF170" s="77"/>
      <c r="AG170" s="211" t="s">
        <v>931</v>
      </c>
      <c r="AH170" s="211" t="s">
        <v>941</v>
      </c>
      <c r="AI170" s="211">
        <v>1.33</v>
      </c>
      <c r="AJ170" s="212">
        <v>2</v>
      </c>
    </row>
    <row r="171" spans="1:36" ht="30.75" customHeight="1">
      <c r="A171" s="37" t="s">
        <v>638</v>
      </c>
      <c r="B171" s="13" t="s">
        <v>609</v>
      </c>
      <c r="C171" s="33">
        <f>C170+C169</f>
        <v>1.541</v>
      </c>
      <c r="D171" s="33">
        <f aca="true" t="shared" si="31" ref="D171:Q171">D170+D169</f>
        <v>0.222</v>
      </c>
      <c r="E171" s="33">
        <f t="shared" si="31"/>
        <v>0.39</v>
      </c>
      <c r="F171" s="33">
        <f t="shared" si="31"/>
        <v>0.929</v>
      </c>
      <c r="G171" s="33"/>
      <c r="H171" s="33">
        <f t="shared" si="31"/>
        <v>1.599394</v>
      </c>
      <c r="I171" s="33">
        <f t="shared" si="31"/>
        <v>0.178483</v>
      </c>
      <c r="J171" s="33">
        <f t="shared" si="31"/>
        <v>0.412111</v>
      </c>
      <c r="K171" s="33">
        <f t="shared" si="31"/>
        <v>1.0088</v>
      </c>
      <c r="L171" s="33"/>
      <c r="M171" s="33">
        <f t="shared" si="31"/>
        <v>0</v>
      </c>
      <c r="N171" s="33">
        <f t="shared" si="31"/>
        <v>0</v>
      </c>
      <c r="O171" s="33">
        <f t="shared" si="31"/>
        <v>0</v>
      </c>
      <c r="P171" s="33">
        <f t="shared" si="31"/>
        <v>0</v>
      </c>
      <c r="Q171" s="33">
        <f t="shared" si="31"/>
        <v>0</v>
      </c>
      <c r="R171" s="33">
        <v>1.599394</v>
      </c>
      <c r="S171" s="33">
        <v>0.178483</v>
      </c>
      <c r="T171" s="33">
        <v>0.412111</v>
      </c>
      <c r="U171" s="33">
        <v>1.0088</v>
      </c>
      <c r="V171" s="213"/>
      <c r="W171" s="211"/>
      <c r="X171" s="211"/>
      <c r="Y171" s="211"/>
      <c r="Z171" s="211"/>
      <c r="AA171" s="211"/>
      <c r="AB171" s="211"/>
      <c r="AC171" s="211"/>
      <c r="AD171" s="211"/>
      <c r="AE171" s="211"/>
      <c r="AF171" s="77"/>
      <c r="AG171" s="211"/>
      <c r="AH171" s="211"/>
      <c r="AI171" s="3">
        <f>AI170+AI169</f>
        <v>2.5300000000000002</v>
      </c>
      <c r="AJ171" s="212"/>
    </row>
    <row r="172" spans="1:36" ht="15.75">
      <c r="A172" s="222" t="s">
        <v>638</v>
      </c>
      <c r="B172" s="13" t="s">
        <v>511</v>
      </c>
      <c r="C172" s="33"/>
      <c r="D172" s="7"/>
      <c r="E172" s="7"/>
      <c r="F172" s="7"/>
      <c r="G172" s="7"/>
      <c r="H172" s="33"/>
      <c r="I172" s="7"/>
      <c r="J172" s="7"/>
      <c r="K172" s="7"/>
      <c r="L172" s="7"/>
      <c r="M172" s="7"/>
      <c r="N172" s="7"/>
      <c r="O172" s="7"/>
      <c r="P172" s="7"/>
      <c r="Q172" s="7"/>
      <c r="R172" s="33"/>
      <c r="S172" s="7"/>
      <c r="T172" s="7"/>
      <c r="U172" s="7"/>
      <c r="V172" s="7"/>
      <c r="W172" s="4"/>
      <c r="X172" s="4"/>
      <c r="Y172" s="4"/>
      <c r="Z172" s="4"/>
      <c r="AA172" s="4"/>
      <c r="AB172" s="4"/>
      <c r="AC172" s="4"/>
      <c r="AD172" s="4"/>
      <c r="AE172" s="4"/>
      <c r="AF172" s="77"/>
      <c r="AG172" s="4"/>
      <c r="AH172" s="4"/>
      <c r="AI172" s="4"/>
      <c r="AJ172" s="34"/>
    </row>
    <row r="173" spans="1:36" ht="15.75">
      <c r="A173" s="222" t="s">
        <v>638</v>
      </c>
      <c r="B173" s="3" t="s">
        <v>521</v>
      </c>
      <c r="C173" s="33"/>
      <c r="D173" s="14"/>
      <c r="E173" s="14"/>
      <c r="F173" s="7"/>
      <c r="G173" s="7"/>
      <c r="H173" s="33"/>
      <c r="I173" s="7"/>
      <c r="J173" s="7"/>
      <c r="K173" s="7"/>
      <c r="L173" s="7"/>
      <c r="M173" s="7"/>
      <c r="N173" s="7"/>
      <c r="O173" s="7"/>
      <c r="P173" s="7"/>
      <c r="Q173" s="7"/>
      <c r="R173" s="33"/>
      <c r="S173" s="7"/>
      <c r="T173" s="7"/>
      <c r="U173" s="7"/>
      <c r="V173" s="7"/>
      <c r="W173" s="4"/>
      <c r="X173" s="4"/>
      <c r="Y173" s="4"/>
      <c r="Z173" s="4"/>
      <c r="AA173" s="4"/>
      <c r="AB173" s="4"/>
      <c r="AC173" s="4"/>
      <c r="AD173" s="4"/>
      <c r="AE173" s="4"/>
      <c r="AF173" s="77"/>
      <c r="AG173" s="4"/>
      <c r="AH173" s="4"/>
      <c r="AI173" s="4"/>
      <c r="AJ173" s="34"/>
    </row>
    <row r="174" spans="1:36" ht="63">
      <c r="A174" s="209" t="s">
        <v>638</v>
      </c>
      <c r="B174" s="210" t="s">
        <v>846</v>
      </c>
      <c r="C174" s="33">
        <f>D174+E174+F174</f>
        <v>1.0190000000000001</v>
      </c>
      <c r="D174" s="213">
        <v>0.172</v>
      </c>
      <c r="E174" s="213">
        <v>0.216</v>
      </c>
      <c r="F174" s="213">
        <v>0.631</v>
      </c>
      <c r="G174" s="213"/>
      <c r="H174" s="33">
        <f>I174+J174+K174</f>
        <v>0.8647778899999999</v>
      </c>
      <c r="I174" s="213">
        <v>0.113509</v>
      </c>
      <c r="J174" s="213">
        <v>0.24455592</v>
      </c>
      <c r="K174" s="213">
        <v>0.5067129699999999</v>
      </c>
      <c r="L174" s="213"/>
      <c r="M174" s="213">
        <v>0</v>
      </c>
      <c r="N174" s="213"/>
      <c r="O174" s="213"/>
      <c r="P174" s="213"/>
      <c r="Q174" s="213"/>
      <c r="R174" s="33">
        <v>0.8647778899999999</v>
      </c>
      <c r="S174" s="213">
        <v>0.113509</v>
      </c>
      <c r="T174" s="213">
        <v>0.24455592</v>
      </c>
      <c r="U174" s="213">
        <v>0.5067129699999999</v>
      </c>
      <c r="V174" s="213"/>
      <c r="W174" s="211"/>
      <c r="X174" s="211"/>
      <c r="Y174" s="211"/>
      <c r="Z174" s="211"/>
      <c r="AA174" s="211"/>
      <c r="AB174" s="211"/>
      <c r="AC174" s="211"/>
      <c r="AD174" s="211"/>
      <c r="AE174" s="211">
        <v>2013</v>
      </c>
      <c r="AF174" s="77"/>
      <c r="AG174" s="211" t="s">
        <v>522</v>
      </c>
      <c r="AH174" s="211" t="s">
        <v>942</v>
      </c>
      <c r="AI174" s="211">
        <v>1.717</v>
      </c>
      <c r="AJ174" s="212">
        <v>2.3</v>
      </c>
    </row>
    <row r="175" spans="1:36" ht="15.75">
      <c r="A175" s="222" t="s">
        <v>638</v>
      </c>
      <c r="B175" s="13" t="s">
        <v>681</v>
      </c>
      <c r="C175" s="33"/>
      <c r="D175" s="7"/>
      <c r="E175" s="7"/>
      <c r="F175" s="7"/>
      <c r="G175" s="7"/>
      <c r="H175" s="33"/>
      <c r="I175" s="7"/>
      <c r="J175" s="7"/>
      <c r="K175" s="7"/>
      <c r="L175" s="7"/>
      <c r="M175" s="7">
        <v>0</v>
      </c>
      <c r="N175" s="7"/>
      <c r="O175" s="7"/>
      <c r="P175" s="7"/>
      <c r="Q175" s="7"/>
      <c r="R175" s="33"/>
      <c r="S175" s="7"/>
      <c r="T175" s="7"/>
      <c r="U175" s="7"/>
      <c r="V175" s="7"/>
      <c r="W175" s="4"/>
      <c r="X175" s="4"/>
      <c r="Y175" s="4"/>
      <c r="Z175" s="4"/>
      <c r="AA175" s="4"/>
      <c r="AB175" s="4"/>
      <c r="AC175" s="4"/>
      <c r="AD175" s="4"/>
      <c r="AE175" s="4"/>
      <c r="AF175" s="77"/>
      <c r="AG175" s="4"/>
      <c r="AH175" s="4"/>
      <c r="AI175" s="4"/>
      <c r="AJ175" s="34"/>
    </row>
    <row r="176" spans="1:36" ht="15.75">
      <c r="A176" s="222" t="s">
        <v>638</v>
      </c>
      <c r="B176" s="3" t="s">
        <v>523</v>
      </c>
      <c r="C176" s="33"/>
      <c r="D176" s="213"/>
      <c r="E176" s="213"/>
      <c r="F176" s="213"/>
      <c r="G176" s="213"/>
      <c r="H176" s="33"/>
      <c r="I176" s="213"/>
      <c r="J176" s="213"/>
      <c r="K176" s="213"/>
      <c r="L176" s="213"/>
      <c r="M176" s="213"/>
      <c r="N176" s="213"/>
      <c r="O176" s="213"/>
      <c r="P176" s="213"/>
      <c r="Q176" s="213"/>
      <c r="R176" s="33"/>
      <c r="S176" s="213"/>
      <c r="T176" s="213"/>
      <c r="U176" s="213"/>
      <c r="V176" s="213"/>
      <c r="W176" s="211"/>
      <c r="X176" s="211"/>
      <c r="Y176" s="211"/>
      <c r="Z176" s="211"/>
      <c r="AA176" s="211"/>
      <c r="AB176" s="211"/>
      <c r="AC176" s="211"/>
      <c r="AD176" s="211"/>
      <c r="AE176" s="211"/>
      <c r="AF176" s="77"/>
      <c r="AG176" s="211"/>
      <c r="AH176" s="211"/>
      <c r="AI176" s="211"/>
      <c r="AJ176" s="212"/>
    </row>
    <row r="177" spans="1:36" ht="66" customHeight="1">
      <c r="A177" s="209" t="s">
        <v>638</v>
      </c>
      <c r="B177" s="210" t="s">
        <v>524</v>
      </c>
      <c r="C177" s="33">
        <f>D177+E177+F177</f>
        <v>0.498</v>
      </c>
      <c r="D177" s="213">
        <v>0.072</v>
      </c>
      <c r="E177" s="213">
        <v>0.126</v>
      </c>
      <c r="F177" s="213">
        <v>0.3</v>
      </c>
      <c r="G177" s="213"/>
      <c r="H177" s="33">
        <f>I177+J177+K177</f>
        <v>0.568171</v>
      </c>
      <c r="I177" s="213">
        <v>0.056363</v>
      </c>
      <c r="J177" s="213">
        <v>0.101438</v>
      </c>
      <c r="K177" s="213">
        <v>0.41037</v>
      </c>
      <c r="L177" s="213"/>
      <c r="M177" s="213">
        <v>0</v>
      </c>
      <c r="N177" s="213"/>
      <c r="O177" s="213"/>
      <c r="P177" s="213"/>
      <c r="Q177" s="213"/>
      <c r="R177" s="33">
        <v>0.568171</v>
      </c>
      <c r="S177" s="213">
        <v>0.056363</v>
      </c>
      <c r="T177" s="213">
        <v>0.101438</v>
      </c>
      <c r="U177" s="213">
        <v>0.41037</v>
      </c>
      <c r="V177" s="213"/>
      <c r="W177" s="211"/>
      <c r="X177" s="211"/>
      <c r="Y177" s="211"/>
      <c r="Z177" s="211"/>
      <c r="AA177" s="211"/>
      <c r="AB177" s="211"/>
      <c r="AC177" s="211"/>
      <c r="AD177" s="211"/>
      <c r="AE177" s="211">
        <v>2013</v>
      </c>
      <c r="AF177" s="77"/>
      <c r="AG177" s="211" t="s">
        <v>931</v>
      </c>
      <c r="AH177" s="211" t="s">
        <v>943</v>
      </c>
      <c r="AI177" s="211">
        <v>0.714</v>
      </c>
      <c r="AJ177" s="212">
        <v>2</v>
      </c>
    </row>
    <row r="178" spans="1:36" ht="63">
      <c r="A178" s="209" t="s">
        <v>638</v>
      </c>
      <c r="B178" s="210" t="s">
        <v>525</v>
      </c>
      <c r="C178" s="33">
        <f aca="true" t="shared" si="32" ref="C178:C187">D178+E178+F178</f>
        <v>0.19169999999999998</v>
      </c>
      <c r="D178" s="36">
        <v>0.028</v>
      </c>
      <c r="E178" s="36">
        <v>0.0457</v>
      </c>
      <c r="F178" s="36">
        <v>0.118</v>
      </c>
      <c r="G178" s="33"/>
      <c r="H178" s="33">
        <f aca="true" t="shared" si="33" ref="H178:H187">I178+J178+K178</f>
        <v>0.205086</v>
      </c>
      <c r="I178" s="36">
        <v>0.019884</v>
      </c>
      <c r="J178" s="36">
        <v>0.037057</v>
      </c>
      <c r="K178" s="36">
        <v>0.148145</v>
      </c>
      <c r="L178" s="33"/>
      <c r="M178" s="33">
        <v>0</v>
      </c>
      <c r="N178" s="33"/>
      <c r="O178" s="33"/>
      <c r="P178" s="33"/>
      <c r="Q178" s="33"/>
      <c r="R178" s="33">
        <v>0.205086</v>
      </c>
      <c r="S178" s="36">
        <v>0.019884</v>
      </c>
      <c r="T178" s="36">
        <v>0.037057</v>
      </c>
      <c r="U178" s="36">
        <v>0.148145</v>
      </c>
      <c r="V178" s="33"/>
      <c r="W178" s="211"/>
      <c r="X178" s="211"/>
      <c r="Y178" s="211"/>
      <c r="Z178" s="211"/>
      <c r="AA178" s="211"/>
      <c r="AB178" s="211"/>
      <c r="AC178" s="211"/>
      <c r="AD178" s="211"/>
      <c r="AE178" s="211">
        <v>2013</v>
      </c>
      <c r="AF178" s="77"/>
      <c r="AG178" s="211" t="s">
        <v>931</v>
      </c>
      <c r="AH178" s="211" t="s">
        <v>943</v>
      </c>
      <c r="AI178" s="211">
        <v>0.254</v>
      </c>
      <c r="AJ178" s="212">
        <v>2</v>
      </c>
    </row>
    <row r="179" spans="1:36" ht="63">
      <c r="A179" s="209" t="s">
        <v>638</v>
      </c>
      <c r="B179" s="210" t="s">
        <v>848</v>
      </c>
      <c r="C179" s="33">
        <f t="shared" si="32"/>
        <v>0.126</v>
      </c>
      <c r="D179" s="213">
        <v>0.018</v>
      </c>
      <c r="E179" s="213">
        <v>0.032</v>
      </c>
      <c r="F179" s="213">
        <v>0.076</v>
      </c>
      <c r="G179" s="213"/>
      <c r="H179" s="33">
        <f t="shared" si="33"/>
        <v>0.28836300000000004</v>
      </c>
      <c r="I179" s="213">
        <v>0.026616</v>
      </c>
      <c r="J179" s="213">
        <v>0.050259</v>
      </c>
      <c r="K179" s="213">
        <v>0.211488</v>
      </c>
      <c r="L179" s="213"/>
      <c r="M179" s="213">
        <v>0</v>
      </c>
      <c r="N179" s="213"/>
      <c r="O179" s="213"/>
      <c r="P179" s="213"/>
      <c r="Q179" s="213"/>
      <c r="R179" s="33">
        <v>0.28836300000000004</v>
      </c>
      <c r="S179" s="213">
        <v>0.026616</v>
      </c>
      <c r="T179" s="213">
        <v>0.050259</v>
      </c>
      <c r="U179" s="213">
        <v>0.211488</v>
      </c>
      <c r="V179" s="213"/>
      <c r="W179" s="211"/>
      <c r="X179" s="211"/>
      <c r="Y179" s="211"/>
      <c r="Z179" s="211"/>
      <c r="AA179" s="211"/>
      <c r="AB179" s="211"/>
      <c r="AC179" s="211"/>
      <c r="AD179" s="211"/>
      <c r="AE179" s="211">
        <v>2013</v>
      </c>
      <c r="AF179" s="77"/>
      <c r="AG179" s="211" t="s">
        <v>931</v>
      </c>
      <c r="AH179" s="211" t="s">
        <v>943</v>
      </c>
      <c r="AI179" s="211">
        <v>0.344</v>
      </c>
      <c r="AJ179" s="212">
        <v>2</v>
      </c>
    </row>
    <row r="180" spans="1:36" ht="63">
      <c r="A180" s="209" t="s">
        <v>638</v>
      </c>
      <c r="B180" s="210" t="s">
        <v>526</v>
      </c>
      <c r="C180" s="33">
        <f t="shared" si="32"/>
        <v>0.146</v>
      </c>
      <c r="D180" s="213">
        <v>0.021</v>
      </c>
      <c r="E180" s="213">
        <v>0.037</v>
      </c>
      <c r="F180" s="213">
        <v>0.088</v>
      </c>
      <c r="G180" s="213"/>
      <c r="H180" s="33">
        <f t="shared" si="33"/>
        <v>0.349239</v>
      </c>
      <c r="I180" s="213">
        <v>0.030608</v>
      </c>
      <c r="J180" s="213">
        <v>0.055973</v>
      </c>
      <c r="K180" s="213">
        <v>0.262658</v>
      </c>
      <c r="L180" s="213"/>
      <c r="M180" s="213">
        <v>0</v>
      </c>
      <c r="N180" s="213"/>
      <c r="O180" s="213"/>
      <c r="P180" s="213"/>
      <c r="Q180" s="213"/>
      <c r="R180" s="33">
        <v>0.349239</v>
      </c>
      <c r="S180" s="213">
        <v>0.030608</v>
      </c>
      <c r="T180" s="213">
        <v>0.055973</v>
      </c>
      <c r="U180" s="213">
        <v>0.262658</v>
      </c>
      <c r="V180" s="213"/>
      <c r="W180" s="211"/>
      <c r="X180" s="211"/>
      <c r="Y180" s="211"/>
      <c r="Z180" s="211"/>
      <c r="AA180" s="211"/>
      <c r="AB180" s="211"/>
      <c r="AC180" s="211"/>
      <c r="AD180" s="211"/>
      <c r="AE180" s="211">
        <v>2013</v>
      </c>
      <c r="AF180" s="77"/>
      <c r="AG180" s="211" t="s">
        <v>931</v>
      </c>
      <c r="AH180" s="211" t="s">
        <v>943</v>
      </c>
      <c r="AI180" s="211">
        <v>0.391</v>
      </c>
      <c r="AJ180" s="212">
        <v>2</v>
      </c>
    </row>
    <row r="181" spans="1:36" ht="69.75" customHeight="1">
      <c r="A181" s="209" t="s">
        <v>638</v>
      </c>
      <c r="B181" s="210" t="s">
        <v>849</v>
      </c>
      <c r="C181" s="33">
        <f t="shared" si="32"/>
        <v>0.505</v>
      </c>
      <c r="D181" s="226">
        <v>0.073</v>
      </c>
      <c r="E181" s="226">
        <v>0.128</v>
      </c>
      <c r="F181" s="213">
        <v>0.304</v>
      </c>
      <c r="G181" s="213"/>
      <c r="H181" s="33">
        <f t="shared" si="33"/>
        <v>0.56435266</v>
      </c>
      <c r="I181" s="213">
        <v>0.05691109</v>
      </c>
      <c r="J181" s="213">
        <v>0.10203947</v>
      </c>
      <c r="K181" s="213">
        <v>0.4054021</v>
      </c>
      <c r="L181" s="213"/>
      <c r="M181" s="213">
        <v>0</v>
      </c>
      <c r="N181" s="213"/>
      <c r="O181" s="213"/>
      <c r="P181" s="213"/>
      <c r="Q181" s="213"/>
      <c r="R181" s="33">
        <v>0.56435266</v>
      </c>
      <c r="S181" s="213">
        <v>0.05691109</v>
      </c>
      <c r="T181" s="213">
        <v>0.10203947</v>
      </c>
      <c r="U181" s="213">
        <v>0.4054021</v>
      </c>
      <c r="V181" s="213"/>
      <c r="W181" s="211"/>
      <c r="X181" s="211"/>
      <c r="Y181" s="211"/>
      <c r="Z181" s="211"/>
      <c r="AA181" s="211"/>
      <c r="AB181" s="211"/>
      <c r="AC181" s="211"/>
      <c r="AD181" s="211"/>
      <c r="AE181" s="211">
        <v>2013</v>
      </c>
      <c r="AF181" s="77"/>
      <c r="AG181" s="211" t="s">
        <v>934</v>
      </c>
      <c r="AH181" s="211" t="s">
        <v>940</v>
      </c>
      <c r="AI181" s="211">
        <v>0.726</v>
      </c>
      <c r="AJ181" s="212">
        <v>3</v>
      </c>
    </row>
    <row r="182" spans="1:36" ht="63">
      <c r="A182" s="209" t="s">
        <v>638</v>
      </c>
      <c r="B182" s="210" t="s">
        <v>850</v>
      </c>
      <c r="C182" s="33">
        <f t="shared" si="32"/>
        <v>0.28</v>
      </c>
      <c r="D182" s="213">
        <v>0.04</v>
      </c>
      <c r="E182" s="213">
        <v>0.071</v>
      </c>
      <c r="F182" s="213">
        <v>0.169</v>
      </c>
      <c r="G182" s="213"/>
      <c r="H182" s="33">
        <f t="shared" si="33"/>
        <v>0.24418</v>
      </c>
      <c r="I182" s="213">
        <v>0.021058</v>
      </c>
      <c r="J182" s="213">
        <v>0.04408</v>
      </c>
      <c r="K182" s="213">
        <v>0.179042</v>
      </c>
      <c r="L182" s="213"/>
      <c r="M182" s="213">
        <v>0</v>
      </c>
      <c r="N182" s="213"/>
      <c r="O182" s="213"/>
      <c r="P182" s="213"/>
      <c r="Q182" s="213"/>
      <c r="R182" s="33">
        <v>0.24418</v>
      </c>
      <c r="S182" s="213">
        <v>0.021058</v>
      </c>
      <c r="T182" s="213">
        <v>0.04408</v>
      </c>
      <c r="U182" s="213">
        <v>0.179042</v>
      </c>
      <c r="V182" s="213"/>
      <c r="W182" s="211"/>
      <c r="X182" s="211"/>
      <c r="Y182" s="211"/>
      <c r="Z182" s="211"/>
      <c r="AA182" s="211"/>
      <c r="AB182" s="211"/>
      <c r="AC182" s="211"/>
      <c r="AD182" s="211"/>
      <c r="AE182" s="211"/>
      <c r="AF182" s="77"/>
      <c r="AG182" s="211" t="s">
        <v>522</v>
      </c>
      <c r="AH182" s="211" t="s">
        <v>943</v>
      </c>
      <c r="AI182" s="211">
        <v>0.269</v>
      </c>
      <c r="AJ182" s="212">
        <v>2</v>
      </c>
    </row>
    <row r="183" spans="1:36" ht="63">
      <c r="A183" s="209" t="s">
        <v>638</v>
      </c>
      <c r="B183" s="210" t="s">
        <v>527</v>
      </c>
      <c r="C183" s="33">
        <f t="shared" si="32"/>
        <v>0.728</v>
      </c>
      <c r="D183" s="226">
        <v>0.105</v>
      </c>
      <c r="E183" s="226">
        <v>0.184</v>
      </c>
      <c r="F183" s="213">
        <v>0.439</v>
      </c>
      <c r="G183" s="213"/>
      <c r="H183" s="33">
        <f t="shared" si="33"/>
        <v>0.66883333</v>
      </c>
      <c r="I183" s="213">
        <v>0.06184286</v>
      </c>
      <c r="J183" s="213">
        <v>0.11613784</v>
      </c>
      <c r="K183" s="213">
        <v>0.49085263</v>
      </c>
      <c r="L183" s="213"/>
      <c r="M183" s="213">
        <v>0</v>
      </c>
      <c r="N183" s="213"/>
      <c r="O183" s="213"/>
      <c r="P183" s="213"/>
      <c r="Q183" s="213"/>
      <c r="R183" s="33">
        <v>0.66883333</v>
      </c>
      <c r="S183" s="213">
        <v>0.06184286</v>
      </c>
      <c r="T183" s="213">
        <v>0.11613784</v>
      </c>
      <c r="U183" s="213">
        <v>0.49085263</v>
      </c>
      <c r="V183" s="213"/>
      <c r="W183" s="211"/>
      <c r="X183" s="211"/>
      <c r="Y183" s="211"/>
      <c r="Z183" s="211"/>
      <c r="AA183" s="211"/>
      <c r="AB183" s="211"/>
      <c r="AC183" s="211"/>
      <c r="AD183" s="211"/>
      <c r="AE183" s="211">
        <v>2013</v>
      </c>
      <c r="AF183" s="77"/>
      <c r="AG183" s="211" t="s">
        <v>934</v>
      </c>
      <c r="AH183" s="211" t="s">
        <v>943</v>
      </c>
      <c r="AI183" s="211">
        <v>0.79</v>
      </c>
      <c r="AJ183" s="212">
        <v>3</v>
      </c>
    </row>
    <row r="184" spans="1:36" ht="63">
      <c r="A184" s="209" t="s">
        <v>638</v>
      </c>
      <c r="B184" s="210" t="s">
        <v>851</v>
      </c>
      <c r="C184" s="33">
        <f t="shared" si="32"/>
        <v>0.666</v>
      </c>
      <c r="D184" s="213">
        <v>0.096</v>
      </c>
      <c r="E184" s="213">
        <v>0.169</v>
      </c>
      <c r="F184" s="213">
        <v>0.401</v>
      </c>
      <c r="G184" s="213"/>
      <c r="H184" s="33">
        <f t="shared" si="33"/>
        <v>0.5619924000000001</v>
      </c>
      <c r="I184" s="213">
        <v>0.0590247</v>
      </c>
      <c r="J184" s="213">
        <v>0.09629799</v>
      </c>
      <c r="K184" s="213">
        <v>0.40666971</v>
      </c>
      <c r="L184" s="213"/>
      <c r="M184" s="213">
        <v>0</v>
      </c>
      <c r="N184" s="213"/>
      <c r="O184" s="213"/>
      <c r="P184" s="213"/>
      <c r="Q184" s="213"/>
      <c r="R184" s="33">
        <v>0.5619924000000001</v>
      </c>
      <c r="S184" s="213">
        <v>0.0590247</v>
      </c>
      <c r="T184" s="213">
        <v>0.09629799</v>
      </c>
      <c r="U184" s="213">
        <v>0.40666971</v>
      </c>
      <c r="V184" s="213"/>
      <c r="W184" s="211"/>
      <c r="X184" s="211"/>
      <c r="Y184" s="211"/>
      <c r="Z184" s="211"/>
      <c r="AA184" s="211"/>
      <c r="AB184" s="211"/>
      <c r="AC184" s="211"/>
      <c r="AD184" s="211"/>
      <c r="AE184" s="211">
        <v>2013</v>
      </c>
      <c r="AF184" s="77"/>
      <c r="AG184" s="211" t="s">
        <v>17</v>
      </c>
      <c r="AH184" s="211" t="s">
        <v>18</v>
      </c>
      <c r="AI184" s="211">
        <v>0.754</v>
      </c>
      <c r="AJ184" s="212">
        <v>4</v>
      </c>
    </row>
    <row r="185" spans="1:36" ht="47.25">
      <c r="A185" s="209" t="s">
        <v>638</v>
      </c>
      <c r="B185" s="210" t="s">
        <v>847</v>
      </c>
      <c r="C185" s="33">
        <f t="shared" si="32"/>
        <v>0.6699999999999999</v>
      </c>
      <c r="D185" s="226">
        <v>0.08</v>
      </c>
      <c r="E185" s="226">
        <v>0.093</v>
      </c>
      <c r="F185" s="213">
        <v>0.497</v>
      </c>
      <c r="G185" s="213"/>
      <c r="H185" s="33">
        <f t="shared" si="33"/>
        <v>0.40314305</v>
      </c>
      <c r="I185" s="213">
        <v>0.05698937</v>
      </c>
      <c r="J185" s="213">
        <v>0.03600645</v>
      </c>
      <c r="K185" s="213">
        <v>0.31014723</v>
      </c>
      <c r="L185" s="213"/>
      <c r="M185" s="213">
        <v>0</v>
      </c>
      <c r="N185" s="213"/>
      <c r="O185" s="213"/>
      <c r="P185" s="213"/>
      <c r="Q185" s="213"/>
      <c r="R185" s="33">
        <v>0.40314305</v>
      </c>
      <c r="S185" s="213">
        <v>0.05698937</v>
      </c>
      <c r="T185" s="213">
        <v>0.03600645</v>
      </c>
      <c r="U185" s="213">
        <v>0.31014723</v>
      </c>
      <c r="V185" s="213"/>
      <c r="W185" s="211"/>
      <c r="X185" s="211"/>
      <c r="Y185" s="211"/>
      <c r="Z185" s="211"/>
      <c r="AA185" s="211"/>
      <c r="AB185" s="211"/>
      <c r="AC185" s="211"/>
      <c r="AD185" s="211"/>
      <c r="AE185" s="211">
        <v>2013</v>
      </c>
      <c r="AF185" s="77"/>
      <c r="AG185" s="211" t="s">
        <v>528</v>
      </c>
      <c r="AH185" s="211" t="s">
        <v>529</v>
      </c>
      <c r="AI185" s="211">
        <v>0.455</v>
      </c>
      <c r="AJ185" s="212">
        <v>3</v>
      </c>
    </row>
    <row r="186" spans="1:36" ht="63">
      <c r="A186" s="209" t="s">
        <v>638</v>
      </c>
      <c r="B186" s="210" t="s">
        <v>755</v>
      </c>
      <c r="C186" s="33">
        <f t="shared" si="32"/>
        <v>0</v>
      </c>
      <c r="D186" s="36"/>
      <c r="E186" s="36"/>
      <c r="F186" s="36"/>
      <c r="G186" s="33"/>
      <c r="H186" s="33">
        <f t="shared" si="33"/>
        <v>0.15787869</v>
      </c>
      <c r="I186" s="36">
        <v>0.01730034</v>
      </c>
      <c r="J186" s="36">
        <v>0.03017806</v>
      </c>
      <c r="K186" s="36">
        <v>0.11040029</v>
      </c>
      <c r="L186" s="33"/>
      <c r="M186" s="33">
        <v>0</v>
      </c>
      <c r="N186" s="33"/>
      <c r="O186" s="33"/>
      <c r="P186" s="33"/>
      <c r="Q186" s="33"/>
      <c r="R186" s="33">
        <v>0.15787869</v>
      </c>
      <c r="S186" s="36">
        <v>0.01730034</v>
      </c>
      <c r="T186" s="36">
        <v>0.03017806</v>
      </c>
      <c r="U186" s="36">
        <v>0.11040029</v>
      </c>
      <c r="V186" s="33"/>
      <c r="W186" s="211"/>
      <c r="X186" s="211"/>
      <c r="Y186" s="211"/>
      <c r="Z186" s="211"/>
      <c r="AA186" s="211"/>
      <c r="AB186" s="211"/>
      <c r="AC186" s="211"/>
      <c r="AD186" s="211"/>
      <c r="AE186" s="211">
        <v>2013</v>
      </c>
      <c r="AF186" s="77"/>
      <c r="AG186" s="211" t="s">
        <v>8</v>
      </c>
      <c r="AH186" s="211" t="s">
        <v>9</v>
      </c>
      <c r="AI186" s="211">
        <v>0.221</v>
      </c>
      <c r="AJ186" s="212">
        <v>3</v>
      </c>
    </row>
    <row r="187" spans="1:36" ht="94.5">
      <c r="A187" s="37" t="s">
        <v>638</v>
      </c>
      <c r="B187" s="210" t="s">
        <v>852</v>
      </c>
      <c r="C187" s="33">
        <f t="shared" si="32"/>
        <v>0</v>
      </c>
      <c r="D187" s="213"/>
      <c r="E187" s="213"/>
      <c r="F187" s="213"/>
      <c r="G187" s="213"/>
      <c r="H187" s="33">
        <f t="shared" si="33"/>
        <v>0.24957337</v>
      </c>
      <c r="I187" s="213">
        <v>0.02144929</v>
      </c>
      <c r="J187" s="213">
        <v>0.03968186</v>
      </c>
      <c r="K187" s="213">
        <v>0.18844222</v>
      </c>
      <c r="L187" s="213"/>
      <c r="M187" s="213">
        <v>0</v>
      </c>
      <c r="N187" s="213"/>
      <c r="O187" s="213"/>
      <c r="P187" s="213"/>
      <c r="Q187" s="213"/>
      <c r="R187" s="33">
        <v>0.24957337</v>
      </c>
      <c r="S187" s="213">
        <v>0.02144929</v>
      </c>
      <c r="T187" s="213">
        <v>0.03968186</v>
      </c>
      <c r="U187" s="213">
        <v>0.18844222</v>
      </c>
      <c r="V187" s="213"/>
      <c r="W187" s="211"/>
      <c r="X187" s="211"/>
      <c r="Y187" s="211"/>
      <c r="Z187" s="211"/>
      <c r="AA187" s="211"/>
      <c r="AB187" s="211"/>
      <c r="AC187" s="211"/>
      <c r="AD187" s="211"/>
      <c r="AE187" s="211">
        <v>2013</v>
      </c>
      <c r="AF187" s="77"/>
      <c r="AG187" s="211" t="s">
        <v>17</v>
      </c>
      <c r="AH187" s="211" t="s">
        <v>21</v>
      </c>
      <c r="AI187" s="211">
        <v>0.274</v>
      </c>
      <c r="AJ187" s="212">
        <v>4</v>
      </c>
    </row>
    <row r="188" spans="1:36" ht="32.25" customHeight="1">
      <c r="A188" s="37"/>
      <c r="B188" s="13" t="s">
        <v>610</v>
      </c>
      <c r="C188" s="33">
        <f>C187+C186+C185+C184+C183+C182+C181+C180+C179+C178+C177</f>
        <v>3.8106999999999998</v>
      </c>
      <c r="D188" s="33">
        <f aca="true" t="shared" si="34" ref="D188:Q188">D187+D186+D185+D184+D183+D182+D181+D180+D179+D178+D177</f>
        <v>0.533</v>
      </c>
      <c r="E188" s="33">
        <f t="shared" si="34"/>
        <v>0.8857</v>
      </c>
      <c r="F188" s="33">
        <f t="shared" si="34"/>
        <v>2.392</v>
      </c>
      <c r="G188" s="33">
        <f t="shared" si="34"/>
        <v>0</v>
      </c>
      <c r="H188" s="33">
        <f t="shared" si="34"/>
        <v>4.2608125</v>
      </c>
      <c r="I188" s="33">
        <f t="shared" si="34"/>
        <v>0.42804665000000003</v>
      </c>
      <c r="J188" s="33">
        <f t="shared" si="34"/>
        <v>0.70914867</v>
      </c>
      <c r="K188" s="33">
        <f t="shared" si="34"/>
        <v>3.12361718</v>
      </c>
      <c r="L188" s="33">
        <f t="shared" si="34"/>
        <v>0</v>
      </c>
      <c r="M188" s="33">
        <f t="shared" si="34"/>
        <v>0</v>
      </c>
      <c r="N188" s="33">
        <f t="shared" si="34"/>
        <v>0</v>
      </c>
      <c r="O188" s="33">
        <f t="shared" si="34"/>
        <v>0</v>
      </c>
      <c r="P188" s="33">
        <f t="shared" si="34"/>
        <v>0</v>
      </c>
      <c r="Q188" s="33">
        <f t="shared" si="34"/>
        <v>0</v>
      </c>
      <c r="R188" s="33">
        <v>4.2608125</v>
      </c>
      <c r="S188" s="33">
        <v>0.42804665000000003</v>
      </c>
      <c r="T188" s="33">
        <v>0.70914867</v>
      </c>
      <c r="U188" s="33">
        <v>3.12361718</v>
      </c>
      <c r="V188" s="213">
        <v>0</v>
      </c>
      <c r="W188" s="211"/>
      <c r="X188" s="211"/>
      <c r="Y188" s="211"/>
      <c r="Z188" s="211"/>
      <c r="AA188" s="211"/>
      <c r="AB188" s="211"/>
      <c r="AC188" s="211"/>
      <c r="AD188" s="211"/>
      <c r="AE188" s="211"/>
      <c r="AF188" s="77"/>
      <c r="AG188" s="211"/>
      <c r="AH188" s="211"/>
      <c r="AI188" s="3">
        <f>AI187+AI186+AI185+AI184+AI183+AI182+AI181+AI180+AI179+AI178+AI177</f>
        <v>5.192</v>
      </c>
      <c r="AJ188" s="212"/>
    </row>
    <row r="189" spans="1:36" ht="28.5" customHeight="1">
      <c r="A189" s="222" t="s">
        <v>638</v>
      </c>
      <c r="B189" s="13" t="s">
        <v>512</v>
      </c>
      <c r="C189" s="33"/>
      <c r="D189" s="226"/>
      <c r="E189" s="226"/>
      <c r="F189" s="213"/>
      <c r="G189" s="213"/>
      <c r="H189" s="33"/>
      <c r="I189" s="213"/>
      <c r="J189" s="213"/>
      <c r="K189" s="213"/>
      <c r="L189" s="213"/>
      <c r="M189" s="213"/>
      <c r="N189" s="213"/>
      <c r="O189" s="213"/>
      <c r="P189" s="213"/>
      <c r="Q189" s="213"/>
      <c r="R189" s="33"/>
      <c r="S189" s="213"/>
      <c r="T189" s="213"/>
      <c r="U189" s="213"/>
      <c r="V189" s="213"/>
      <c r="W189" s="211"/>
      <c r="X189" s="211"/>
      <c r="Y189" s="211"/>
      <c r="Z189" s="211"/>
      <c r="AA189" s="211"/>
      <c r="AB189" s="211"/>
      <c r="AC189" s="211"/>
      <c r="AD189" s="211"/>
      <c r="AE189" s="211"/>
      <c r="AF189" s="77"/>
      <c r="AG189" s="211"/>
      <c r="AH189" s="211"/>
      <c r="AI189" s="211"/>
      <c r="AJ189" s="212"/>
    </row>
    <row r="190" spans="1:36" ht="15.75">
      <c r="A190" s="222" t="s">
        <v>638</v>
      </c>
      <c r="B190" s="3" t="s">
        <v>523</v>
      </c>
      <c r="C190" s="33"/>
      <c r="D190" s="14"/>
      <c r="E190" s="14"/>
      <c r="F190" s="7"/>
      <c r="G190" s="7"/>
      <c r="H190" s="33"/>
      <c r="I190" s="7"/>
      <c r="J190" s="7"/>
      <c r="K190" s="7"/>
      <c r="L190" s="7"/>
      <c r="M190" s="33"/>
      <c r="N190" s="7"/>
      <c r="O190" s="7"/>
      <c r="P190" s="7"/>
      <c r="Q190" s="7"/>
      <c r="R190" s="33"/>
      <c r="S190" s="7"/>
      <c r="T190" s="7"/>
      <c r="U190" s="7"/>
      <c r="V190" s="7"/>
      <c r="W190" s="4"/>
      <c r="X190" s="4"/>
      <c r="Y190" s="4"/>
      <c r="Z190" s="4"/>
      <c r="AA190" s="4"/>
      <c r="AB190" s="4"/>
      <c r="AC190" s="4"/>
      <c r="AD190" s="4"/>
      <c r="AE190" s="4"/>
      <c r="AF190" s="77"/>
      <c r="AG190" s="4"/>
      <c r="AH190" s="4"/>
      <c r="AI190" s="4"/>
      <c r="AJ190" s="34"/>
    </row>
    <row r="191" spans="1:36" ht="63">
      <c r="A191" s="209" t="s">
        <v>638</v>
      </c>
      <c r="B191" s="210" t="s">
        <v>854</v>
      </c>
      <c r="C191" s="33">
        <f aca="true" t="shared" si="35" ref="C191:C196">D191+E191+F191</f>
        <v>0.722</v>
      </c>
      <c r="D191" s="213">
        <v>0.104</v>
      </c>
      <c r="E191" s="213">
        <v>0.183</v>
      </c>
      <c r="F191" s="213">
        <v>0.435</v>
      </c>
      <c r="G191" s="213"/>
      <c r="H191" s="33">
        <f>I191+J191+K191</f>
        <v>0.58106</v>
      </c>
      <c r="I191" s="213">
        <v>0.070767</v>
      </c>
      <c r="J191" s="213">
        <v>0.126822</v>
      </c>
      <c r="K191" s="213">
        <v>0.383471</v>
      </c>
      <c r="L191" s="213"/>
      <c r="M191" s="213">
        <v>0</v>
      </c>
      <c r="N191" s="213"/>
      <c r="O191" s="213"/>
      <c r="P191" s="213"/>
      <c r="Q191" s="213"/>
      <c r="R191" s="33">
        <v>0.58106</v>
      </c>
      <c r="S191" s="213">
        <v>0.070767</v>
      </c>
      <c r="T191" s="213">
        <v>0.126822</v>
      </c>
      <c r="U191" s="213">
        <v>0.383471</v>
      </c>
      <c r="V191" s="213"/>
      <c r="W191" s="211"/>
      <c r="X191" s="211"/>
      <c r="Y191" s="211"/>
      <c r="Z191" s="211"/>
      <c r="AA191" s="211"/>
      <c r="AB191" s="211"/>
      <c r="AC191" s="211"/>
      <c r="AD191" s="211"/>
      <c r="AE191" s="211">
        <v>2013</v>
      </c>
      <c r="AF191" s="77"/>
      <c r="AG191" s="211" t="s">
        <v>931</v>
      </c>
      <c r="AH191" s="211" t="s">
        <v>940</v>
      </c>
      <c r="AI191" s="211">
        <v>0.904</v>
      </c>
      <c r="AJ191" s="212">
        <v>2</v>
      </c>
    </row>
    <row r="192" spans="1:36" ht="47.25">
      <c r="A192" s="209" t="s">
        <v>638</v>
      </c>
      <c r="B192" s="210" t="s">
        <v>855</v>
      </c>
      <c r="C192" s="33">
        <f t="shared" si="35"/>
        <v>0.631</v>
      </c>
      <c r="D192" s="226">
        <v>0.091</v>
      </c>
      <c r="E192" s="226">
        <v>0.16</v>
      </c>
      <c r="F192" s="213">
        <v>0.38</v>
      </c>
      <c r="G192" s="213"/>
      <c r="H192" s="33"/>
      <c r="I192" s="213"/>
      <c r="J192" s="213"/>
      <c r="K192" s="213"/>
      <c r="L192" s="213"/>
      <c r="M192" s="213"/>
      <c r="N192" s="213"/>
      <c r="O192" s="213"/>
      <c r="P192" s="213"/>
      <c r="Q192" s="213"/>
      <c r="R192" s="33"/>
      <c r="S192" s="213"/>
      <c r="T192" s="213"/>
      <c r="U192" s="213"/>
      <c r="V192" s="213"/>
      <c r="W192" s="211"/>
      <c r="X192" s="211"/>
      <c r="Y192" s="211"/>
      <c r="Z192" s="211"/>
      <c r="AA192" s="211"/>
      <c r="AB192" s="211"/>
      <c r="AC192" s="211"/>
      <c r="AD192" s="211"/>
      <c r="AE192" s="211"/>
      <c r="AF192" s="77"/>
      <c r="AG192" s="211"/>
      <c r="AH192" s="211"/>
      <c r="AI192" s="211"/>
      <c r="AJ192" s="212">
        <v>3</v>
      </c>
    </row>
    <row r="193" spans="1:36" ht="63">
      <c r="A193" s="209" t="s">
        <v>638</v>
      </c>
      <c r="B193" s="210" t="s">
        <v>856</v>
      </c>
      <c r="C193" s="33">
        <f t="shared" si="35"/>
        <v>0.42</v>
      </c>
      <c r="D193" s="36">
        <v>0.061</v>
      </c>
      <c r="E193" s="36">
        <v>0.106</v>
      </c>
      <c r="F193" s="36">
        <v>0.253</v>
      </c>
      <c r="G193" s="33"/>
      <c r="H193" s="33">
        <f>I193+J193+K193</f>
        <v>0.409929</v>
      </c>
      <c r="I193" s="36">
        <v>0.054797</v>
      </c>
      <c r="J193" s="36">
        <v>0.093797</v>
      </c>
      <c r="K193" s="36">
        <v>0.261335</v>
      </c>
      <c r="L193" s="33"/>
      <c r="M193" s="33">
        <v>0</v>
      </c>
      <c r="N193" s="33"/>
      <c r="O193" s="33"/>
      <c r="P193" s="33"/>
      <c r="Q193" s="33"/>
      <c r="R193" s="33">
        <v>0.409929</v>
      </c>
      <c r="S193" s="36">
        <v>0.054797</v>
      </c>
      <c r="T193" s="36">
        <v>0.093797</v>
      </c>
      <c r="U193" s="36">
        <v>0.261335</v>
      </c>
      <c r="V193" s="33"/>
      <c r="W193" s="211"/>
      <c r="X193" s="211"/>
      <c r="Y193" s="211"/>
      <c r="Z193" s="211"/>
      <c r="AA193" s="211"/>
      <c r="AB193" s="211"/>
      <c r="AC193" s="211"/>
      <c r="AD193" s="211"/>
      <c r="AE193" s="211">
        <v>2013</v>
      </c>
      <c r="AF193" s="77"/>
      <c r="AG193" s="211" t="s">
        <v>522</v>
      </c>
      <c r="AH193" s="211" t="s">
        <v>943</v>
      </c>
      <c r="AI193" s="211">
        <v>0.8</v>
      </c>
      <c r="AJ193" s="212">
        <v>2</v>
      </c>
    </row>
    <row r="194" spans="1:36" ht="57.75" customHeight="1">
      <c r="A194" s="209" t="s">
        <v>638</v>
      </c>
      <c r="B194" s="210" t="s">
        <v>857</v>
      </c>
      <c r="C194" s="33">
        <f t="shared" si="35"/>
        <v>0.7</v>
      </c>
      <c r="D194" s="213">
        <v>0.101</v>
      </c>
      <c r="E194" s="213">
        <v>0.177</v>
      </c>
      <c r="F194" s="213">
        <v>0.422</v>
      </c>
      <c r="G194" s="213"/>
      <c r="H194" s="33">
        <f>I194+J194+K194</f>
        <v>0.63521587</v>
      </c>
      <c r="I194" s="213">
        <v>0.07867351</v>
      </c>
      <c r="J194" s="213">
        <v>0.16219822</v>
      </c>
      <c r="K194" s="213">
        <v>0.39434414</v>
      </c>
      <c r="L194" s="213"/>
      <c r="M194" s="213">
        <v>0</v>
      </c>
      <c r="N194" s="213"/>
      <c r="O194" s="213"/>
      <c r="P194" s="213"/>
      <c r="Q194" s="213"/>
      <c r="R194" s="33">
        <v>0.63521587</v>
      </c>
      <c r="S194" s="213">
        <v>0.07867351</v>
      </c>
      <c r="T194" s="213">
        <v>0.16219822</v>
      </c>
      <c r="U194" s="213">
        <v>0.39434414</v>
      </c>
      <c r="V194" s="213"/>
      <c r="W194" s="211"/>
      <c r="X194" s="211"/>
      <c r="Y194" s="211"/>
      <c r="Z194" s="211"/>
      <c r="AA194" s="211"/>
      <c r="AB194" s="211"/>
      <c r="AC194" s="211"/>
      <c r="AD194" s="211"/>
      <c r="AE194" s="211">
        <v>2013</v>
      </c>
      <c r="AF194" s="77"/>
      <c r="AG194" s="211" t="s">
        <v>522</v>
      </c>
      <c r="AH194" s="211" t="s">
        <v>940</v>
      </c>
      <c r="AI194" s="211">
        <v>1.009</v>
      </c>
      <c r="AJ194" s="212">
        <v>3</v>
      </c>
    </row>
    <row r="195" spans="1:36" ht="47.25">
      <c r="A195" s="209" t="s">
        <v>638</v>
      </c>
      <c r="B195" s="210" t="s">
        <v>853</v>
      </c>
      <c r="C195" s="33">
        <f t="shared" si="35"/>
        <v>0.8160000000000001</v>
      </c>
      <c r="D195" s="213">
        <v>0.098</v>
      </c>
      <c r="E195" s="213">
        <v>0.114</v>
      </c>
      <c r="F195" s="213">
        <v>0.604</v>
      </c>
      <c r="G195" s="213"/>
      <c r="H195" s="33">
        <f>I195+J195+K195</f>
        <v>0.672464</v>
      </c>
      <c r="I195" s="213">
        <v>0.081726</v>
      </c>
      <c r="J195" s="213">
        <v>0.116981</v>
      </c>
      <c r="K195" s="213">
        <v>0.473757</v>
      </c>
      <c r="L195" s="213"/>
      <c r="M195" s="213">
        <v>0</v>
      </c>
      <c r="N195" s="213"/>
      <c r="O195" s="213"/>
      <c r="P195" s="213"/>
      <c r="Q195" s="213"/>
      <c r="R195" s="33">
        <v>0.672464</v>
      </c>
      <c r="S195" s="213">
        <v>0.081726</v>
      </c>
      <c r="T195" s="213">
        <v>0.116981</v>
      </c>
      <c r="U195" s="213">
        <v>0.473757</v>
      </c>
      <c r="V195" s="213"/>
      <c r="W195" s="211"/>
      <c r="X195" s="211"/>
      <c r="Y195" s="211"/>
      <c r="Z195" s="211"/>
      <c r="AA195" s="211"/>
      <c r="AB195" s="211"/>
      <c r="AC195" s="211"/>
      <c r="AD195" s="211"/>
      <c r="AE195" s="211">
        <v>2013</v>
      </c>
      <c r="AF195" s="77"/>
      <c r="AG195" s="211" t="s">
        <v>937</v>
      </c>
      <c r="AH195" s="211" t="s">
        <v>529</v>
      </c>
      <c r="AI195" s="211">
        <v>1.035</v>
      </c>
      <c r="AJ195" s="212">
        <v>2</v>
      </c>
    </row>
    <row r="196" spans="1:36" ht="63">
      <c r="A196" s="37" t="s">
        <v>638</v>
      </c>
      <c r="B196" s="210" t="s">
        <v>858</v>
      </c>
      <c r="C196" s="33">
        <f t="shared" si="35"/>
        <v>0</v>
      </c>
      <c r="D196" s="226"/>
      <c r="E196" s="226"/>
      <c r="F196" s="213"/>
      <c r="G196" s="213"/>
      <c r="H196" s="33">
        <f>I196+J196+K196</f>
        <v>1.0162007100000001</v>
      </c>
      <c r="I196" s="213">
        <v>0.12219836</v>
      </c>
      <c r="J196" s="213">
        <v>0.19946844000000002</v>
      </c>
      <c r="K196" s="213">
        <v>0.69453391</v>
      </c>
      <c r="L196" s="213"/>
      <c r="M196" s="213">
        <v>0</v>
      </c>
      <c r="N196" s="213"/>
      <c r="O196" s="213"/>
      <c r="P196" s="213"/>
      <c r="Q196" s="213"/>
      <c r="R196" s="33">
        <v>1.0162007100000001</v>
      </c>
      <c r="S196" s="213">
        <v>0.12219836</v>
      </c>
      <c r="T196" s="213">
        <v>0.19946844000000002</v>
      </c>
      <c r="U196" s="213">
        <v>0.69453391</v>
      </c>
      <c r="V196" s="213"/>
      <c r="W196" s="211"/>
      <c r="X196" s="211"/>
      <c r="Y196" s="211"/>
      <c r="Z196" s="211"/>
      <c r="AA196" s="211"/>
      <c r="AB196" s="211"/>
      <c r="AC196" s="211"/>
      <c r="AD196" s="211"/>
      <c r="AE196" s="211">
        <v>2013</v>
      </c>
      <c r="AF196" s="77"/>
      <c r="AG196" s="211" t="s">
        <v>8</v>
      </c>
      <c r="AH196" s="211" t="s">
        <v>943</v>
      </c>
      <c r="AI196" s="211">
        <v>1.561</v>
      </c>
      <c r="AJ196" s="212">
        <v>3</v>
      </c>
    </row>
    <row r="197" spans="1:36" ht="32.25" customHeight="1">
      <c r="A197" s="37"/>
      <c r="B197" s="13" t="s">
        <v>612</v>
      </c>
      <c r="C197" s="33">
        <f>C196+C195+C194+C193+C192+C191</f>
        <v>3.289</v>
      </c>
      <c r="D197" s="33">
        <f aca="true" t="shared" si="36" ref="D197:Q197">D196+D195+D194+D193+D192+D191</f>
        <v>0.45499999999999996</v>
      </c>
      <c r="E197" s="33">
        <f t="shared" si="36"/>
        <v>0.74</v>
      </c>
      <c r="F197" s="33">
        <f t="shared" si="36"/>
        <v>2.094</v>
      </c>
      <c r="G197" s="33"/>
      <c r="H197" s="33">
        <f t="shared" si="36"/>
        <v>3.31486958</v>
      </c>
      <c r="I197" s="33">
        <f t="shared" si="36"/>
        <v>0.40816187000000004</v>
      </c>
      <c r="J197" s="33">
        <f t="shared" si="36"/>
        <v>0.69926666</v>
      </c>
      <c r="K197" s="33">
        <f t="shared" si="36"/>
        <v>2.2074410500000003</v>
      </c>
      <c r="L197" s="33"/>
      <c r="M197" s="33">
        <f t="shared" si="36"/>
        <v>0</v>
      </c>
      <c r="N197" s="33">
        <f t="shared" si="36"/>
        <v>0</v>
      </c>
      <c r="O197" s="33">
        <f t="shared" si="36"/>
        <v>0</v>
      </c>
      <c r="P197" s="33">
        <f t="shared" si="36"/>
        <v>0</v>
      </c>
      <c r="Q197" s="33">
        <f t="shared" si="36"/>
        <v>0</v>
      </c>
      <c r="R197" s="33">
        <v>3.31486958</v>
      </c>
      <c r="S197" s="33">
        <v>0.40816187000000004</v>
      </c>
      <c r="T197" s="33">
        <v>0.69926666</v>
      </c>
      <c r="U197" s="33">
        <v>2.2074410500000003</v>
      </c>
      <c r="V197" s="213"/>
      <c r="W197" s="211"/>
      <c r="X197" s="211"/>
      <c r="Y197" s="211"/>
      <c r="Z197" s="211"/>
      <c r="AA197" s="211"/>
      <c r="AB197" s="211"/>
      <c r="AC197" s="211"/>
      <c r="AD197" s="211"/>
      <c r="AE197" s="211"/>
      <c r="AF197" s="77"/>
      <c r="AG197" s="211"/>
      <c r="AH197" s="211"/>
      <c r="AI197" s="3">
        <f>AI196+AI195+AI194+AI192+AI191</f>
        <v>4.509</v>
      </c>
      <c r="AJ197" s="212"/>
    </row>
    <row r="198" spans="1:36" ht="15.75">
      <c r="A198" s="222" t="s">
        <v>638</v>
      </c>
      <c r="B198" s="13" t="s">
        <v>513</v>
      </c>
      <c r="C198" s="33"/>
      <c r="D198" s="7"/>
      <c r="E198" s="7"/>
      <c r="F198" s="7"/>
      <c r="G198" s="7"/>
      <c r="H198" s="33"/>
      <c r="I198" s="7"/>
      <c r="J198" s="7"/>
      <c r="K198" s="7"/>
      <c r="L198" s="7"/>
      <c r="M198" s="7"/>
      <c r="N198" s="7"/>
      <c r="O198" s="7"/>
      <c r="P198" s="7"/>
      <c r="Q198" s="7"/>
      <c r="R198" s="33"/>
      <c r="S198" s="7"/>
      <c r="T198" s="7"/>
      <c r="U198" s="7"/>
      <c r="V198" s="7"/>
      <c r="W198" s="4"/>
      <c r="X198" s="4"/>
      <c r="Y198" s="4"/>
      <c r="Z198" s="4"/>
      <c r="AA198" s="4"/>
      <c r="AB198" s="4"/>
      <c r="AC198" s="4"/>
      <c r="AD198" s="4"/>
      <c r="AE198" s="4"/>
      <c r="AF198" s="77"/>
      <c r="AG198" s="4"/>
      <c r="AH198" s="4"/>
      <c r="AI198" s="4"/>
      <c r="AJ198" s="34"/>
    </row>
    <row r="199" spans="1:36" ht="15.75">
      <c r="A199" s="222" t="s">
        <v>638</v>
      </c>
      <c r="B199" s="3" t="s">
        <v>523</v>
      </c>
      <c r="C199" s="33"/>
      <c r="D199" s="7"/>
      <c r="E199" s="7"/>
      <c r="F199" s="7"/>
      <c r="G199" s="7"/>
      <c r="H199" s="33"/>
      <c r="I199" s="7"/>
      <c r="J199" s="7"/>
      <c r="K199" s="7"/>
      <c r="L199" s="7"/>
      <c r="M199" s="7">
        <v>0</v>
      </c>
      <c r="N199" s="7"/>
      <c r="O199" s="7"/>
      <c r="P199" s="7"/>
      <c r="Q199" s="7"/>
      <c r="R199" s="33"/>
      <c r="S199" s="7"/>
      <c r="T199" s="7"/>
      <c r="U199" s="7"/>
      <c r="V199" s="7"/>
      <c r="W199" s="4"/>
      <c r="X199" s="4"/>
      <c r="Y199" s="4"/>
      <c r="Z199" s="4"/>
      <c r="AA199" s="4"/>
      <c r="AB199" s="4"/>
      <c r="AC199" s="4"/>
      <c r="AD199" s="4"/>
      <c r="AE199" s="4"/>
      <c r="AF199" s="77"/>
      <c r="AG199" s="4"/>
      <c r="AH199" s="4"/>
      <c r="AI199" s="4"/>
      <c r="AJ199" s="34"/>
    </row>
    <row r="200" spans="1:36" ht="48" customHeight="1">
      <c r="A200" s="209" t="s">
        <v>638</v>
      </c>
      <c r="B200" s="210" t="s">
        <v>530</v>
      </c>
      <c r="C200" s="33">
        <f>D200+E200+F200</f>
        <v>0.84</v>
      </c>
      <c r="D200" s="36">
        <v>0.121</v>
      </c>
      <c r="E200" s="36">
        <v>0.213</v>
      </c>
      <c r="F200" s="36">
        <v>0.506</v>
      </c>
      <c r="G200" s="33"/>
      <c r="H200" s="33">
        <f>I200+J200+K200</f>
        <v>0.8419934099999999</v>
      </c>
      <c r="I200" s="36">
        <v>0.077499</v>
      </c>
      <c r="J200" s="36">
        <v>0.15817817</v>
      </c>
      <c r="K200" s="36">
        <v>0.60631624</v>
      </c>
      <c r="L200" s="33"/>
      <c r="M200" s="33">
        <v>0</v>
      </c>
      <c r="N200" s="33"/>
      <c r="O200" s="33"/>
      <c r="P200" s="33"/>
      <c r="Q200" s="33"/>
      <c r="R200" s="33">
        <v>0.8419934099999999</v>
      </c>
      <c r="S200" s="36">
        <v>0.077499</v>
      </c>
      <c r="T200" s="36">
        <v>0.15817817</v>
      </c>
      <c r="U200" s="36">
        <v>0.60631624</v>
      </c>
      <c r="V200" s="33"/>
      <c r="W200" s="211"/>
      <c r="X200" s="211"/>
      <c r="Y200" s="211"/>
      <c r="Z200" s="211"/>
      <c r="AA200" s="211"/>
      <c r="AB200" s="211"/>
      <c r="AC200" s="211"/>
      <c r="AD200" s="211"/>
      <c r="AE200" s="211">
        <v>2013</v>
      </c>
      <c r="AF200" s="77"/>
      <c r="AG200" s="211" t="s">
        <v>931</v>
      </c>
      <c r="AH200" s="211" t="s">
        <v>941</v>
      </c>
      <c r="AI200" s="211">
        <v>1.2</v>
      </c>
      <c r="AJ200" s="212">
        <v>2.3</v>
      </c>
    </row>
    <row r="201" spans="1:36" ht="63">
      <c r="A201" s="209" t="s">
        <v>638</v>
      </c>
      <c r="B201" s="210" t="s">
        <v>531</v>
      </c>
      <c r="C201" s="33">
        <f>D201+E201+F201</f>
        <v>0.77</v>
      </c>
      <c r="D201" s="213">
        <v>0.111</v>
      </c>
      <c r="E201" s="213">
        <v>0.195</v>
      </c>
      <c r="F201" s="213">
        <v>0.464</v>
      </c>
      <c r="G201" s="213"/>
      <c r="H201" s="33">
        <f>I201+J201+K201</f>
        <v>0.779806</v>
      </c>
      <c r="I201" s="213">
        <v>0.078204</v>
      </c>
      <c r="J201" s="213">
        <v>0.138318</v>
      </c>
      <c r="K201" s="213">
        <v>0.563284</v>
      </c>
      <c r="L201" s="213"/>
      <c r="M201" s="213">
        <v>0</v>
      </c>
      <c r="N201" s="213"/>
      <c r="O201" s="213"/>
      <c r="P201" s="213"/>
      <c r="Q201" s="213"/>
      <c r="R201" s="33">
        <v>0.779806</v>
      </c>
      <c r="S201" s="213">
        <v>0.078204</v>
      </c>
      <c r="T201" s="213">
        <v>0.138318</v>
      </c>
      <c r="U201" s="213">
        <v>0.563284</v>
      </c>
      <c r="V201" s="213"/>
      <c r="W201" s="211"/>
      <c r="X201" s="211"/>
      <c r="Y201" s="211"/>
      <c r="Z201" s="211"/>
      <c r="AA201" s="211"/>
      <c r="AB201" s="211"/>
      <c r="AC201" s="211"/>
      <c r="AD201" s="211"/>
      <c r="AE201" s="211">
        <v>2013</v>
      </c>
      <c r="AF201" s="77">
        <v>15</v>
      </c>
      <c r="AG201" s="211" t="s">
        <v>522</v>
      </c>
      <c r="AH201" s="211" t="s">
        <v>933</v>
      </c>
      <c r="AI201" s="211">
        <v>1.1</v>
      </c>
      <c r="AJ201" s="212">
        <v>1.2</v>
      </c>
    </row>
    <row r="202" spans="1:36" ht="54.75" customHeight="1">
      <c r="A202" s="209" t="s">
        <v>638</v>
      </c>
      <c r="B202" s="210" t="s">
        <v>532</v>
      </c>
      <c r="C202" s="33">
        <f>D202+E202+F202</f>
        <v>0.84</v>
      </c>
      <c r="D202" s="213">
        <v>0.121</v>
      </c>
      <c r="E202" s="213">
        <v>0.213</v>
      </c>
      <c r="F202" s="213">
        <v>0.506</v>
      </c>
      <c r="G202" s="213"/>
      <c r="H202" s="33">
        <f>I202+J202+K202</f>
        <v>0.95219783</v>
      </c>
      <c r="I202" s="213">
        <v>0.08924159</v>
      </c>
      <c r="J202" s="213">
        <v>0.15325673</v>
      </c>
      <c r="K202" s="213">
        <v>0.70969951</v>
      </c>
      <c r="L202" s="213"/>
      <c r="M202" s="213">
        <v>0</v>
      </c>
      <c r="N202" s="213"/>
      <c r="O202" s="213"/>
      <c r="P202" s="213"/>
      <c r="Q202" s="213"/>
      <c r="R202" s="33">
        <v>0.95219783</v>
      </c>
      <c r="S202" s="213">
        <v>0.08924159</v>
      </c>
      <c r="T202" s="213">
        <v>0.15325673</v>
      </c>
      <c r="U202" s="213">
        <v>0.70969951</v>
      </c>
      <c r="V202" s="213"/>
      <c r="W202" s="211"/>
      <c r="X202" s="211"/>
      <c r="Y202" s="211"/>
      <c r="Z202" s="211"/>
      <c r="AA202" s="211"/>
      <c r="AB202" s="211"/>
      <c r="AC202" s="211"/>
      <c r="AD202" s="211"/>
      <c r="AE202" s="211">
        <v>2013</v>
      </c>
      <c r="AF202" s="77"/>
      <c r="AG202" s="211" t="s">
        <v>934</v>
      </c>
      <c r="AH202" s="211" t="s">
        <v>6</v>
      </c>
      <c r="AI202" s="211">
        <v>1.2</v>
      </c>
      <c r="AJ202" s="212">
        <v>3</v>
      </c>
    </row>
    <row r="203" spans="1:36" ht="63">
      <c r="A203" s="209" t="s">
        <v>638</v>
      </c>
      <c r="B203" s="210" t="s">
        <v>533</v>
      </c>
      <c r="C203" s="33">
        <f>D203+E203+F203</f>
        <v>0.49</v>
      </c>
      <c r="D203" s="213">
        <v>0.071</v>
      </c>
      <c r="E203" s="213">
        <v>0.124</v>
      </c>
      <c r="F203" s="213">
        <v>0.295</v>
      </c>
      <c r="G203" s="213"/>
      <c r="H203" s="33">
        <f>I203+J203+K203</f>
        <v>0.706692</v>
      </c>
      <c r="I203" s="213">
        <v>0.074368</v>
      </c>
      <c r="J203" s="213">
        <v>0.114002</v>
      </c>
      <c r="K203" s="213">
        <v>0.518322</v>
      </c>
      <c r="L203" s="213"/>
      <c r="M203" s="213">
        <v>0</v>
      </c>
      <c r="N203" s="213"/>
      <c r="O203" s="213"/>
      <c r="P203" s="213"/>
      <c r="Q203" s="213"/>
      <c r="R203" s="33">
        <v>0.706692</v>
      </c>
      <c r="S203" s="213">
        <v>0.074368</v>
      </c>
      <c r="T203" s="213">
        <v>0.114002</v>
      </c>
      <c r="U203" s="213">
        <v>0.518322</v>
      </c>
      <c r="V203" s="213"/>
      <c r="W203" s="211"/>
      <c r="X203" s="211"/>
      <c r="Y203" s="211"/>
      <c r="Z203" s="211"/>
      <c r="AA203" s="211"/>
      <c r="AB203" s="211"/>
      <c r="AC203" s="211"/>
      <c r="AD203" s="211"/>
      <c r="AE203" s="211">
        <v>2013</v>
      </c>
      <c r="AF203" s="77"/>
      <c r="AG203" s="211" t="s">
        <v>931</v>
      </c>
      <c r="AH203" s="211" t="s">
        <v>0</v>
      </c>
      <c r="AI203" s="211">
        <v>1.1</v>
      </c>
      <c r="AJ203" s="212">
        <v>2</v>
      </c>
    </row>
    <row r="204" spans="1:36" ht="52.5" customHeight="1">
      <c r="A204" s="37" t="s">
        <v>638</v>
      </c>
      <c r="B204" s="210" t="s">
        <v>859</v>
      </c>
      <c r="C204" s="33">
        <f>D204+E204+F204</f>
        <v>0</v>
      </c>
      <c r="D204" s="226"/>
      <c r="E204" s="226"/>
      <c r="F204" s="213"/>
      <c r="G204" s="213"/>
      <c r="H204" s="33">
        <f>I204+J204+K204</f>
        <v>0.32902607</v>
      </c>
      <c r="I204" s="213">
        <v>0.04352485</v>
      </c>
      <c r="J204" s="213">
        <v>0.06436147</v>
      </c>
      <c r="K204" s="213">
        <v>0.22113975</v>
      </c>
      <c r="L204" s="213"/>
      <c r="M204" s="213">
        <v>0</v>
      </c>
      <c r="N204" s="213"/>
      <c r="O204" s="213"/>
      <c r="P204" s="213"/>
      <c r="Q204" s="213"/>
      <c r="R204" s="33">
        <v>0.32902607</v>
      </c>
      <c r="S204" s="213">
        <v>0.04352485</v>
      </c>
      <c r="T204" s="213">
        <v>0.06436147</v>
      </c>
      <c r="U204" s="213">
        <v>0.22113975</v>
      </c>
      <c r="V204" s="213"/>
      <c r="W204" s="211"/>
      <c r="X204" s="211"/>
      <c r="Y204" s="211"/>
      <c r="Z204" s="211"/>
      <c r="AA204" s="211"/>
      <c r="AB204" s="211"/>
      <c r="AC204" s="211"/>
      <c r="AD204" s="211"/>
      <c r="AE204" s="211">
        <v>2013</v>
      </c>
      <c r="AF204" s="77"/>
      <c r="AG204" s="211" t="s">
        <v>522</v>
      </c>
      <c r="AH204" s="211" t="s">
        <v>20</v>
      </c>
      <c r="AI204" s="211">
        <v>0.556</v>
      </c>
      <c r="AJ204" s="212">
        <v>4</v>
      </c>
    </row>
    <row r="205" spans="1:36" ht="33.75" customHeight="1">
      <c r="A205" s="37"/>
      <c r="B205" s="13" t="s">
        <v>613</v>
      </c>
      <c r="C205" s="33">
        <f>C204+C203+C202+C201+C200</f>
        <v>2.94</v>
      </c>
      <c r="D205" s="33">
        <f aca="true" t="shared" si="37" ref="D205:Q205">D204+D203+D202+D200</f>
        <v>0.313</v>
      </c>
      <c r="E205" s="33">
        <f t="shared" si="37"/>
        <v>0.5499999999999999</v>
      </c>
      <c r="F205" s="33">
        <f t="shared" si="37"/>
        <v>1.307</v>
      </c>
      <c r="G205" s="33">
        <f t="shared" si="37"/>
        <v>0</v>
      </c>
      <c r="H205" s="33">
        <f>H204+H203+H202+H201+H200</f>
        <v>3.6097153099999995</v>
      </c>
      <c r="I205" s="33">
        <f t="shared" si="37"/>
        <v>0.28463343999999996</v>
      </c>
      <c r="J205" s="33">
        <f t="shared" si="37"/>
        <v>0.48979837000000004</v>
      </c>
      <c r="K205" s="33">
        <f t="shared" si="37"/>
        <v>2.0554775</v>
      </c>
      <c r="L205" s="33">
        <f t="shared" si="37"/>
        <v>0</v>
      </c>
      <c r="M205" s="33">
        <f t="shared" si="37"/>
        <v>0</v>
      </c>
      <c r="N205" s="33">
        <f t="shared" si="37"/>
        <v>0</v>
      </c>
      <c r="O205" s="33">
        <f t="shared" si="37"/>
        <v>0</v>
      </c>
      <c r="P205" s="33">
        <f t="shared" si="37"/>
        <v>0</v>
      </c>
      <c r="Q205" s="33">
        <f t="shared" si="37"/>
        <v>0</v>
      </c>
      <c r="R205" s="33">
        <v>3.6097153099999995</v>
      </c>
      <c r="S205" s="33">
        <v>0.28463343999999996</v>
      </c>
      <c r="T205" s="33">
        <v>0.48979837000000004</v>
      </c>
      <c r="U205" s="33">
        <v>2.0554775</v>
      </c>
      <c r="V205" s="213">
        <v>0</v>
      </c>
      <c r="W205" s="211"/>
      <c r="X205" s="211"/>
      <c r="Y205" s="211"/>
      <c r="Z205" s="211"/>
      <c r="AA205" s="211"/>
      <c r="AB205" s="211"/>
      <c r="AC205" s="211"/>
      <c r="AD205" s="211"/>
      <c r="AE205" s="211"/>
      <c r="AF205" s="77"/>
      <c r="AG205" s="211"/>
      <c r="AH205" s="211"/>
      <c r="AI205" s="3">
        <f>AI204+AI203+AI202+AI201+AI200</f>
        <v>5.156</v>
      </c>
      <c r="AJ205" s="212"/>
    </row>
    <row r="206" spans="1:36" ht="15.75">
      <c r="A206" s="222" t="s">
        <v>638</v>
      </c>
      <c r="B206" s="13" t="s">
        <v>514</v>
      </c>
      <c r="C206" s="33"/>
      <c r="D206" s="33"/>
      <c r="E206" s="33"/>
      <c r="F206" s="33"/>
      <c r="G206" s="33"/>
      <c r="H206" s="33"/>
      <c r="I206" s="33"/>
      <c r="J206" s="33"/>
      <c r="K206" s="33"/>
      <c r="L206" s="33"/>
      <c r="M206" s="33"/>
      <c r="N206" s="33"/>
      <c r="O206" s="33"/>
      <c r="P206" s="33"/>
      <c r="Q206" s="33"/>
      <c r="R206" s="33"/>
      <c r="S206" s="33"/>
      <c r="T206" s="33"/>
      <c r="U206" s="33"/>
      <c r="V206" s="33"/>
      <c r="W206" s="4"/>
      <c r="X206" s="4"/>
      <c r="Y206" s="4"/>
      <c r="Z206" s="4"/>
      <c r="AA206" s="4"/>
      <c r="AB206" s="4"/>
      <c r="AC206" s="4"/>
      <c r="AD206" s="4"/>
      <c r="AE206" s="4"/>
      <c r="AF206" s="77"/>
      <c r="AG206" s="4"/>
      <c r="AH206" s="4"/>
      <c r="AI206" s="4"/>
      <c r="AJ206" s="34"/>
    </row>
    <row r="207" spans="1:36" ht="15.75">
      <c r="A207" s="222" t="s">
        <v>638</v>
      </c>
      <c r="B207" s="3" t="s">
        <v>523</v>
      </c>
      <c r="C207" s="33"/>
      <c r="D207" s="7"/>
      <c r="E207" s="7"/>
      <c r="F207" s="7"/>
      <c r="G207" s="7"/>
      <c r="H207" s="5"/>
      <c r="I207" s="7"/>
      <c r="J207" s="7"/>
      <c r="K207" s="7"/>
      <c r="L207" s="7"/>
      <c r="M207" s="7"/>
      <c r="N207" s="7"/>
      <c r="O207" s="7"/>
      <c r="P207" s="7"/>
      <c r="Q207" s="7"/>
      <c r="R207" s="5"/>
      <c r="S207" s="7"/>
      <c r="T207" s="7"/>
      <c r="U207" s="7"/>
      <c r="V207" s="7"/>
      <c r="W207" s="4"/>
      <c r="X207" s="4"/>
      <c r="Y207" s="4"/>
      <c r="Z207" s="4"/>
      <c r="AA207" s="4"/>
      <c r="AB207" s="4"/>
      <c r="AC207" s="4"/>
      <c r="AD207" s="4"/>
      <c r="AE207" s="4"/>
      <c r="AF207" s="77"/>
      <c r="AG207" s="4"/>
      <c r="AH207" s="4"/>
      <c r="AI207" s="4"/>
      <c r="AJ207" s="34"/>
    </row>
    <row r="208" spans="1:36" ht="63">
      <c r="A208" s="209" t="s">
        <v>638</v>
      </c>
      <c r="B208" s="210" t="s">
        <v>534</v>
      </c>
      <c r="C208" s="33">
        <f aca="true" t="shared" si="38" ref="C208:C213">D208+E208+F208</f>
        <v>0.858</v>
      </c>
      <c r="D208" s="213">
        <v>0.124</v>
      </c>
      <c r="E208" s="213">
        <v>0.217</v>
      </c>
      <c r="F208" s="213">
        <v>0.517</v>
      </c>
      <c r="G208" s="213"/>
      <c r="H208" s="5">
        <f aca="true" t="shared" si="39" ref="H208:H213">I208+J208+K208</f>
        <v>0.6912174500000001</v>
      </c>
      <c r="I208" s="213">
        <v>0.065287</v>
      </c>
      <c r="J208" s="213">
        <v>0.16735751000000001</v>
      </c>
      <c r="K208" s="213">
        <v>0.45857294000000004</v>
      </c>
      <c r="L208" s="213"/>
      <c r="M208" s="213">
        <v>0</v>
      </c>
      <c r="N208" s="213"/>
      <c r="O208" s="213"/>
      <c r="P208" s="213"/>
      <c r="Q208" s="213"/>
      <c r="R208" s="5">
        <v>0.6912174500000001</v>
      </c>
      <c r="S208" s="213">
        <v>0.065287</v>
      </c>
      <c r="T208" s="213">
        <v>0.16735751000000001</v>
      </c>
      <c r="U208" s="213">
        <v>0.45857294000000004</v>
      </c>
      <c r="V208" s="213"/>
      <c r="W208" s="211"/>
      <c r="X208" s="211"/>
      <c r="Y208" s="211"/>
      <c r="Z208" s="211"/>
      <c r="AA208" s="211"/>
      <c r="AB208" s="211"/>
      <c r="AC208" s="211"/>
      <c r="AD208" s="211"/>
      <c r="AE208" s="211">
        <v>2013</v>
      </c>
      <c r="AF208" s="77"/>
      <c r="AG208" s="211" t="s">
        <v>934</v>
      </c>
      <c r="AH208" s="211" t="s">
        <v>940</v>
      </c>
      <c r="AI208" s="211">
        <v>0.98</v>
      </c>
      <c r="AJ208" s="212">
        <v>2.3</v>
      </c>
    </row>
    <row r="209" spans="1:36" ht="126">
      <c r="A209" s="209" t="s">
        <v>638</v>
      </c>
      <c r="B209" s="210" t="s">
        <v>535</v>
      </c>
      <c r="C209" s="33">
        <f t="shared" si="38"/>
        <v>0.84</v>
      </c>
      <c r="D209" s="226">
        <v>0.121</v>
      </c>
      <c r="E209" s="226">
        <v>0.213</v>
      </c>
      <c r="F209" s="213">
        <v>0.506</v>
      </c>
      <c r="G209" s="213"/>
      <c r="H209" s="5">
        <f t="shared" si="39"/>
        <v>0.6514500000000001</v>
      </c>
      <c r="I209" s="213">
        <v>0.086423</v>
      </c>
      <c r="J209" s="213">
        <v>0.125449</v>
      </c>
      <c r="K209" s="213">
        <v>0.439578</v>
      </c>
      <c r="L209" s="213"/>
      <c r="M209" s="213">
        <v>0</v>
      </c>
      <c r="N209" s="213"/>
      <c r="O209" s="213"/>
      <c r="P209" s="213"/>
      <c r="Q209" s="213"/>
      <c r="R209" s="5">
        <v>0.6514500000000001</v>
      </c>
      <c r="S209" s="213">
        <v>0.086423</v>
      </c>
      <c r="T209" s="213">
        <v>0.125449</v>
      </c>
      <c r="U209" s="213">
        <v>0.439578</v>
      </c>
      <c r="V209" s="213"/>
      <c r="W209" s="211"/>
      <c r="X209" s="211"/>
      <c r="Y209" s="211"/>
      <c r="Z209" s="211"/>
      <c r="AA209" s="211"/>
      <c r="AB209" s="211"/>
      <c r="AC209" s="211"/>
      <c r="AD209" s="211"/>
      <c r="AE209" s="211">
        <v>2013</v>
      </c>
      <c r="AF209" s="77"/>
      <c r="AG209" s="211" t="s">
        <v>931</v>
      </c>
      <c r="AH209" s="211" t="s">
        <v>1</v>
      </c>
      <c r="AI209" s="211">
        <v>1.1</v>
      </c>
      <c r="AJ209" s="212">
        <v>2</v>
      </c>
    </row>
    <row r="210" spans="1:36" ht="63">
      <c r="A210" s="209" t="s">
        <v>638</v>
      </c>
      <c r="B210" s="210" t="s">
        <v>536</v>
      </c>
      <c r="C210" s="33">
        <f t="shared" si="38"/>
        <v>0.651</v>
      </c>
      <c r="D210" s="213">
        <v>0.094</v>
      </c>
      <c r="E210" s="213">
        <v>0.165</v>
      </c>
      <c r="F210" s="213">
        <v>0.392</v>
      </c>
      <c r="G210" s="213"/>
      <c r="H210" s="5">
        <f t="shared" si="39"/>
        <v>0.61314932</v>
      </c>
      <c r="I210" s="213">
        <v>0.06184286</v>
      </c>
      <c r="J210" s="213">
        <v>0.1311988</v>
      </c>
      <c r="K210" s="213">
        <v>0.42010766</v>
      </c>
      <c r="L210" s="213"/>
      <c r="M210" s="213">
        <v>0</v>
      </c>
      <c r="N210" s="213"/>
      <c r="O210" s="213"/>
      <c r="P210" s="213"/>
      <c r="Q210" s="213"/>
      <c r="R210" s="5">
        <v>0.61314932</v>
      </c>
      <c r="S210" s="213">
        <v>0.06184286</v>
      </c>
      <c r="T210" s="213">
        <v>0.1311988</v>
      </c>
      <c r="U210" s="213">
        <v>0.42010766</v>
      </c>
      <c r="V210" s="213"/>
      <c r="W210" s="211"/>
      <c r="X210" s="211"/>
      <c r="Y210" s="211"/>
      <c r="Z210" s="211"/>
      <c r="AA210" s="211"/>
      <c r="AB210" s="211"/>
      <c r="AC210" s="211"/>
      <c r="AD210" s="211"/>
      <c r="AE210" s="211">
        <v>2013</v>
      </c>
      <c r="AF210" s="77"/>
      <c r="AG210" s="211" t="s">
        <v>17</v>
      </c>
      <c r="AH210" s="211" t="s">
        <v>19</v>
      </c>
      <c r="AI210" s="211">
        <v>0.8</v>
      </c>
      <c r="AJ210" s="212">
        <v>4</v>
      </c>
    </row>
    <row r="211" spans="1:36" ht="31.5">
      <c r="A211" s="209" t="s">
        <v>638</v>
      </c>
      <c r="B211" s="210" t="s">
        <v>860</v>
      </c>
      <c r="C211" s="33">
        <f t="shared" si="38"/>
        <v>0.33699999999999997</v>
      </c>
      <c r="D211" s="226">
        <v>0.041</v>
      </c>
      <c r="E211" s="226">
        <v>0.047</v>
      </c>
      <c r="F211" s="213">
        <v>0.249</v>
      </c>
      <c r="G211" s="213"/>
      <c r="H211" s="5">
        <f t="shared" si="39"/>
        <v>0.37325242000000003</v>
      </c>
      <c r="I211" s="213">
        <v>0.02458058</v>
      </c>
      <c r="J211" s="213">
        <v>0.09206545</v>
      </c>
      <c r="K211" s="213">
        <v>0.25660639</v>
      </c>
      <c r="L211" s="213"/>
      <c r="M211" s="213">
        <v>0</v>
      </c>
      <c r="N211" s="213"/>
      <c r="O211" s="213"/>
      <c r="P211" s="213"/>
      <c r="Q211" s="213"/>
      <c r="R211" s="5">
        <v>0.37325242000000003</v>
      </c>
      <c r="S211" s="213">
        <v>0.02458058</v>
      </c>
      <c r="T211" s="213">
        <v>0.09206545</v>
      </c>
      <c r="U211" s="213">
        <v>0.25660639</v>
      </c>
      <c r="V211" s="213"/>
      <c r="W211" s="211"/>
      <c r="X211" s="211"/>
      <c r="Y211" s="211"/>
      <c r="Z211" s="211"/>
      <c r="AA211" s="211"/>
      <c r="AB211" s="211"/>
      <c r="AC211" s="211"/>
      <c r="AD211" s="211"/>
      <c r="AE211" s="211">
        <v>2013</v>
      </c>
      <c r="AF211" s="77"/>
      <c r="AG211" s="211" t="s">
        <v>528</v>
      </c>
      <c r="AH211" s="211" t="s">
        <v>16</v>
      </c>
      <c r="AI211" s="211">
        <v>0.35</v>
      </c>
      <c r="AJ211" s="212">
        <v>3.4</v>
      </c>
    </row>
    <row r="212" spans="1:36" ht="63" customHeight="1">
      <c r="A212" s="37" t="s">
        <v>638</v>
      </c>
      <c r="B212" s="210" t="s">
        <v>861</v>
      </c>
      <c r="C212" s="33">
        <f t="shared" si="38"/>
        <v>0</v>
      </c>
      <c r="D212" s="226"/>
      <c r="E212" s="226"/>
      <c r="F212" s="213"/>
      <c r="G212" s="213"/>
      <c r="H212" s="5">
        <f t="shared" si="39"/>
        <v>0.18835337000000002</v>
      </c>
      <c r="I212" s="213">
        <v>0.01526501</v>
      </c>
      <c r="J212" s="213">
        <v>0.04593972</v>
      </c>
      <c r="K212" s="213">
        <v>0.12714864</v>
      </c>
      <c r="L212" s="213"/>
      <c r="M212" s="213">
        <v>0</v>
      </c>
      <c r="N212" s="213"/>
      <c r="O212" s="213"/>
      <c r="P212" s="213"/>
      <c r="Q212" s="213"/>
      <c r="R212" s="5">
        <v>0.18835337000000002</v>
      </c>
      <c r="S212" s="213">
        <v>0.01526501</v>
      </c>
      <c r="T212" s="213">
        <v>0.04593972</v>
      </c>
      <c r="U212" s="213">
        <v>0.12714864</v>
      </c>
      <c r="V212" s="213"/>
      <c r="W212" s="211"/>
      <c r="X212" s="211"/>
      <c r="Y212" s="211"/>
      <c r="Z212" s="211"/>
      <c r="AA212" s="211"/>
      <c r="AB212" s="211"/>
      <c r="AC212" s="211"/>
      <c r="AD212" s="211"/>
      <c r="AE212" s="211">
        <v>2013</v>
      </c>
      <c r="AF212" s="211"/>
      <c r="AG212" s="211" t="s">
        <v>8</v>
      </c>
      <c r="AH212" s="211" t="s">
        <v>10</v>
      </c>
      <c r="AI212" s="211">
        <v>0.21</v>
      </c>
      <c r="AJ212" s="212">
        <v>3</v>
      </c>
    </row>
    <row r="213" spans="1:36" ht="40.5" customHeight="1">
      <c r="A213" s="37"/>
      <c r="B213" s="210" t="s">
        <v>862</v>
      </c>
      <c r="C213" s="33">
        <f t="shared" si="38"/>
        <v>0</v>
      </c>
      <c r="D213" s="226"/>
      <c r="E213" s="226"/>
      <c r="F213" s="213"/>
      <c r="G213" s="213"/>
      <c r="H213" s="5">
        <f t="shared" si="39"/>
        <v>0.37338769000000005</v>
      </c>
      <c r="I213" s="213">
        <v>0.05534544</v>
      </c>
      <c r="J213" s="213">
        <v>0.07307992</v>
      </c>
      <c r="K213" s="213">
        <v>0.24496233</v>
      </c>
      <c r="L213" s="213"/>
      <c r="M213" s="213">
        <v>0</v>
      </c>
      <c r="N213" s="213"/>
      <c r="O213" s="213"/>
      <c r="P213" s="213"/>
      <c r="Q213" s="213"/>
      <c r="R213" s="5">
        <v>0.37338769000000005</v>
      </c>
      <c r="S213" s="213">
        <v>0.05534544</v>
      </c>
      <c r="T213" s="213">
        <v>0.07307992</v>
      </c>
      <c r="U213" s="213">
        <v>0.24496233</v>
      </c>
      <c r="V213" s="213"/>
      <c r="W213" s="211"/>
      <c r="X213" s="211"/>
      <c r="Y213" s="211"/>
      <c r="Z213" s="211"/>
      <c r="AA213" s="211"/>
      <c r="AB213" s="211"/>
      <c r="AC213" s="211"/>
      <c r="AD213" s="211"/>
      <c r="AE213" s="211">
        <v>2013</v>
      </c>
      <c r="AF213" s="211"/>
      <c r="AG213" s="211" t="s">
        <v>522</v>
      </c>
      <c r="AH213" s="211" t="s">
        <v>19</v>
      </c>
      <c r="AI213" s="211">
        <v>0.815</v>
      </c>
      <c r="AJ213" s="212">
        <v>4</v>
      </c>
    </row>
    <row r="214" spans="1:36" ht="25.5" customHeight="1">
      <c r="A214" s="37"/>
      <c r="B214" s="13" t="s">
        <v>614</v>
      </c>
      <c r="C214" s="33">
        <f>C213+C212+C211+C210+C209+C208</f>
        <v>2.686</v>
      </c>
      <c r="D214" s="33">
        <f aca="true" t="shared" si="40" ref="D214:Q214">D213+D212+D211+D210+D209+D208</f>
        <v>0.38</v>
      </c>
      <c r="E214" s="33">
        <f t="shared" si="40"/>
        <v>0.642</v>
      </c>
      <c r="F214" s="33">
        <f t="shared" si="40"/>
        <v>1.6640000000000001</v>
      </c>
      <c r="G214" s="33"/>
      <c r="H214" s="33">
        <f t="shared" si="40"/>
        <v>2.8908102500000004</v>
      </c>
      <c r="I214" s="33">
        <f t="shared" si="40"/>
        <v>0.30874389</v>
      </c>
      <c r="J214" s="33">
        <f t="shared" si="40"/>
        <v>0.6350904</v>
      </c>
      <c r="K214" s="33">
        <f t="shared" si="40"/>
        <v>1.94697596</v>
      </c>
      <c r="L214" s="33">
        <f t="shared" si="40"/>
        <v>0</v>
      </c>
      <c r="M214" s="33">
        <f t="shared" si="40"/>
        <v>0</v>
      </c>
      <c r="N214" s="33">
        <f t="shared" si="40"/>
        <v>0</v>
      </c>
      <c r="O214" s="33">
        <f t="shared" si="40"/>
        <v>0</v>
      </c>
      <c r="P214" s="33">
        <f t="shared" si="40"/>
        <v>0</v>
      </c>
      <c r="Q214" s="33">
        <f t="shared" si="40"/>
        <v>0</v>
      </c>
      <c r="R214" s="33">
        <v>2.8908102500000004</v>
      </c>
      <c r="S214" s="33">
        <v>0.30874389</v>
      </c>
      <c r="T214" s="33">
        <v>0.6350904</v>
      </c>
      <c r="U214" s="33">
        <v>1.94697596</v>
      </c>
      <c r="V214" s="33">
        <v>0</v>
      </c>
      <c r="W214" s="211"/>
      <c r="X214" s="211"/>
      <c r="Y214" s="211"/>
      <c r="Z214" s="211"/>
      <c r="AA214" s="211"/>
      <c r="AB214" s="211"/>
      <c r="AC214" s="211"/>
      <c r="AD214" s="211"/>
      <c r="AE214" s="211"/>
      <c r="AF214" s="77"/>
      <c r="AG214" s="211"/>
      <c r="AH214" s="211"/>
      <c r="AI214" s="3">
        <f>AI213+AI212+AI211+AI210+AI209+AI208</f>
        <v>4.255</v>
      </c>
      <c r="AJ214" s="212"/>
    </row>
    <row r="215" spans="1:36" ht="15.75">
      <c r="A215" s="222" t="s">
        <v>638</v>
      </c>
      <c r="B215" s="13" t="s">
        <v>515</v>
      </c>
      <c r="C215" s="33"/>
      <c r="D215" s="33"/>
      <c r="E215" s="33"/>
      <c r="F215" s="33"/>
      <c r="G215" s="33"/>
      <c r="H215" s="33"/>
      <c r="I215" s="33"/>
      <c r="J215" s="33"/>
      <c r="K215" s="33"/>
      <c r="L215" s="33"/>
      <c r="M215" s="33"/>
      <c r="N215" s="33"/>
      <c r="O215" s="33"/>
      <c r="P215" s="33"/>
      <c r="Q215" s="33"/>
      <c r="R215" s="33"/>
      <c r="S215" s="33"/>
      <c r="T215" s="33"/>
      <c r="U215" s="33"/>
      <c r="V215" s="33"/>
      <c r="W215" s="4"/>
      <c r="X215" s="4"/>
      <c r="Y215" s="4"/>
      <c r="Z215" s="4"/>
      <c r="AA215" s="4"/>
      <c r="AB215" s="4"/>
      <c r="AC215" s="4"/>
      <c r="AD215" s="4"/>
      <c r="AE215" s="4"/>
      <c r="AF215" s="77"/>
      <c r="AG215" s="4"/>
      <c r="AH215" s="4"/>
      <c r="AI215" s="4"/>
      <c r="AJ215" s="34"/>
    </row>
    <row r="216" spans="1:36" ht="18.75">
      <c r="A216" s="222" t="s">
        <v>638</v>
      </c>
      <c r="B216" s="3" t="s">
        <v>523</v>
      </c>
      <c r="C216" s="44"/>
      <c r="D216" s="44"/>
      <c r="E216" s="44"/>
      <c r="F216" s="44"/>
      <c r="G216" s="44"/>
      <c r="H216" s="44"/>
      <c r="I216" s="44"/>
      <c r="J216" s="44"/>
      <c r="K216" s="44"/>
      <c r="L216" s="44"/>
      <c r="M216" s="44">
        <v>0</v>
      </c>
      <c r="N216" s="44"/>
      <c r="O216" s="44"/>
      <c r="P216" s="44"/>
      <c r="Q216" s="44"/>
      <c r="R216" s="44"/>
      <c r="S216" s="44"/>
      <c r="T216" s="44"/>
      <c r="U216" s="44"/>
      <c r="V216" s="44"/>
      <c r="W216" s="4"/>
      <c r="X216" s="4"/>
      <c r="Y216" s="4"/>
      <c r="Z216" s="4"/>
      <c r="AA216" s="4"/>
      <c r="AB216" s="4"/>
      <c r="AC216" s="4"/>
      <c r="AD216" s="4"/>
      <c r="AE216" s="4"/>
      <c r="AF216" s="77"/>
      <c r="AG216" s="4"/>
      <c r="AH216" s="4"/>
      <c r="AI216" s="4"/>
      <c r="AJ216" s="34"/>
    </row>
    <row r="217" spans="1:36" ht="48.75" customHeight="1">
      <c r="A217" s="209" t="s">
        <v>638</v>
      </c>
      <c r="B217" s="210" t="s">
        <v>863</v>
      </c>
      <c r="C217" s="33">
        <f>D217+E217+F217</f>
        <v>0.372</v>
      </c>
      <c r="D217" s="213">
        <v>0.063</v>
      </c>
      <c r="E217" s="213">
        <v>0.11</v>
      </c>
      <c r="F217" s="213">
        <v>0.199</v>
      </c>
      <c r="G217" s="213"/>
      <c r="H217" s="5">
        <f>I217+J217+K217</f>
        <v>0.7948937199999999</v>
      </c>
      <c r="I217" s="213">
        <v>0.08947644</v>
      </c>
      <c r="J217" s="213">
        <v>0.20440748</v>
      </c>
      <c r="K217" s="213">
        <v>0.5010098</v>
      </c>
      <c r="L217" s="213"/>
      <c r="M217" s="213">
        <v>0</v>
      </c>
      <c r="N217" s="213"/>
      <c r="O217" s="213"/>
      <c r="P217" s="213"/>
      <c r="Q217" s="213"/>
      <c r="R217" s="5">
        <v>0.7948937199999999</v>
      </c>
      <c r="S217" s="213">
        <v>0.08947644</v>
      </c>
      <c r="T217" s="213">
        <v>0.20440748</v>
      </c>
      <c r="U217" s="213">
        <v>0.5010098</v>
      </c>
      <c r="V217" s="213"/>
      <c r="W217" s="211"/>
      <c r="X217" s="211"/>
      <c r="Y217" s="211"/>
      <c r="Z217" s="211"/>
      <c r="AA217" s="211"/>
      <c r="AB217" s="211"/>
      <c r="AC217" s="211"/>
      <c r="AD217" s="211"/>
      <c r="AE217" s="211">
        <v>2013</v>
      </c>
      <c r="AF217" s="77"/>
      <c r="AG217" s="211" t="s">
        <v>934</v>
      </c>
      <c r="AH217" s="211" t="s">
        <v>7</v>
      </c>
      <c r="AI217" s="211">
        <v>1.183</v>
      </c>
      <c r="AJ217" s="212">
        <v>3</v>
      </c>
    </row>
    <row r="218" spans="1:36" ht="37.5" customHeight="1">
      <c r="A218" s="209" t="s">
        <v>638</v>
      </c>
      <c r="B218" s="210" t="s">
        <v>538</v>
      </c>
      <c r="C218" s="33">
        <f>D218+E218+F218</f>
        <v>1.6179999999999999</v>
      </c>
      <c r="D218" s="213">
        <v>0.273</v>
      </c>
      <c r="E218" s="213">
        <v>0.34249999999999997</v>
      </c>
      <c r="F218" s="213">
        <v>1.0025</v>
      </c>
      <c r="G218" s="213"/>
      <c r="H218" s="5">
        <f>I218+J218+K218</f>
        <v>0.5953903700000001</v>
      </c>
      <c r="I218" s="213">
        <v>0.06153</v>
      </c>
      <c r="J218" s="213">
        <v>0.14335525</v>
      </c>
      <c r="K218" s="213">
        <v>0.39050512000000004</v>
      </c>
      <c r="L218" s="213"/>
      <c r="M218" s="213">
        <v>0</v>
      </c>
      <c r="N218" s="213"/>
      <c r="O218" s="213"/>
      <c r="P218" s="213"/>
      <c r="Q218" s="213"/>
      <c r="R218" s="5">
        <v>0.5953903700000001</v>
      </c>
      <c r="S218" s="213">
        <v>0.06153</v>
      </c>
      <c r="T218" s="213">
        <v>0.14335525</v>
      </c>
      <c r="U218" s="213">
        <v>0.39050512000000004</v>
      </c>
      <c r="V218" s="213"/>
      <c r="W218" s="211"/>
      <c r="X218" s="211"/>
      <c r="Y218" s="211"/>
      <c r="Z218" s="211"/>
      <c r="AA218" s="211"/>
      <c r="AB218" s="211"/>
      <c r="AC218" s="211"/>
      <c r="AD218" s="211"/>
      <c r="AE218" s="211">
        <v>2013</v>
      </c>
      <c r="AF218" s="77"/>
      <c r="AG218" s="211" t="s">
        <v>931</v>
      </c>
      <c r="AH218" s="211" t="s">
        <v>7</v>
      </c>
      <c r="AI218" s="211">
        <v>0.781</v>
      </c>
      <c r="AJ218" s="212">
        <v>2.3</v>
      </c>
    </row>
    <row r="219" spans="1:36" ht="43.5" customHeight="1">
      <c r="A219" s="209" t="s">
        <v>638</v>
      </c>
      <c r="B219" s="210" t="s">
        <v>864</v>
      </c>
      <c r="C219" s="33">
        <f>D219+E219+F219</f>
        <v>0.527</v>
      </c>
      <c r="D219" s="213">
        <v>0.089</v>
      </c>
      <c r="E219" s="213">
        <v>0.1115</v>
      </c>
      <c r="F219" s="213">
        <v>0.3265</v>
      </c>
      <c r="G219" s="213"/>
      <c r="H219" s="5">
        <f>I219+J219+K219</f>
        <v>0.5904739999999999</v>
      </c>
      <c r="I219" s="213">
        <v>0.042742</v>
      </c>
      <c r="J219" s="213">
        <v>0.110236</v>
      </c>
      <c r="K219" s="213">
        <v>0.437496</v>
      </c>
      <c r="L219" s="213"/>
      <c r="M219" s="213">
        <v>0</v>
      </c>
      <c r="N219" s="213"/>
      <c r="O219" s="213"/>
      <c r="P219" s="213"/>
      <c r="Q219" s="213"/>
      <c r="R219" s="5">
        <v>0.5904739999999999</v>
      </c>
      <c r="S219" s="213">
        <v>0.042742</v>
      </c>
      <c r="T219" s="213">
        <v>0.110236</v>
      </c>
      <c r="U219" s="213">
        <v>0.437496</v>
      </c>
      <c r="V219" s="213"/>
      <c r="W219" s="211"/>
      <c r="X219" s="211"/>
      <c r="Y219" s="211"/>
      <c r="Z219" s="211"/>
      <c r="AA219" s="211"/>
      <c r="AB219" s="211"/>
      <c r="AC219" s="211"/>
      <c r="AD219" s="211"/>
      <c r="AE219" s="211">
        <v>2013</v>
      </c>
      <c r="AF219" s="77"/>
      <c r="AG219" s="211" t="s">
        <v>931</v>
      </c>
      <c r="AH219" s="211" t="s">
        <v>2</v>
      </c>
      <c r="AI219" s="211">
        <v>0.546</v>
      </c>
      <c r="AJ219" s="212">
        <v>2</v>
      </c>
    </row>
    <row r="220" spans="1:36" ht="28.5" customHeight="1">
      <c r="A220" s="37" t="s">
        <v>638</v>
      </c>
      <c r="B220" s="13" t="s">
        <v>615</v>
      </c>
      <c r="C220" s="44">
        <f>C219+C218+C217</f>
        <v>2.517</v>
      </c>
      <c r="D220" s="44">
        <f aca="true" t="shared" si="41" ref="D220:Q220">D219+D218+D217</f>
        <v>0.425</v>
      </c>
      <c r="E220" s="44">
        <f t="shared" si="41"/>
        <v>0.564</v>
      </c>
      <c r="F220" s="44">
        <f t="shared" si="41"/>
        <v>1.528</v>
      </c>
      <c r="G220" s="44"/>
      <c r="H220" s="44">
        <f t="shared" si="41"/>
        <v>1.98075809</v>
      </c>
      <c r="I220" s="44">
        <f t="shared" si="41"/>
        <v>0.19374844000000002</v>
      </c>
      <c r="J220" s="44">
        <f t="shared" si="41"/>
        <v>0.45799873</v>
      </c>
      <c r="K220" s="44">
        <f t="shared" si="41"/>
        <v>1.32901092</v>
      </c>
      <c r="L220" s="44"/>
      <c r="M220" s="44">
        <f t="shared" si="41"/>
        <v>0</v>
      </c>
      <c r="N220" s="44">
        <f t="shared" si="41"/>
        <v>0</v>
      </c>
      <c r="O220" s="44">
        <f t="shared" si="41"/>
        <v>0</v>
      </c>
      <c r="P220" s="44">
        <f t="shared" si="41"/>
        <v>0</v>
      </c>
      <c r="Q220" s="44">
        <f t="shared" si="41"/>
        <v>0</v>
      </c>
      <c r="R220" s="44">
        <v>1.98075809</v>
      </c>
      <c r="S220" s="44">
        <v>0.19374844000000002</v>
      </c>
      <c r="T220" s="44">
        <v>0.45799873</v>
      </c>
      <c r="U220" s="44">
        <v>1.32901092</v>
      </c>
      <c r="V220" s="44"/>
      <c r="W220" s="211"/>
      <c r="X220" s="211"/>
      <c r="Y220" s="211"/>
      <c r="Z220" s="211"/>
      <c r="AA220" s="211"/>
      <c r="AB220" s="211"/>
      <c r="AC220" s="211"/>
      <c r="AD220" s="211"/>
      <c r="AE220" s="211"/>
      <c r="AF220" s="77"/>
      <c r="AG220" s="211"/>
      <c r="AH220" s="211"/>
      <c r="AI220" s="3">
        <f>AI219+AI218+AI217</f>
        <v>2.51</v>
      </c>
      <c r="AJ220" s="212"/>
    </row>
    <row r="221" spans="1:36" ht="15.75">
      <c r="A221" s="222" t="s">
        <v>638</v>
      </c>
      <c r="B221" s="13" t="s">
        <v>682</v>
      </c>
      <c r="C221" s="33"/>
      <c r="D221" s="7"/>
      <c r="E221" s="7"/>
      <c r="F221" s="7"/>
      <c r="G221" s="7"/>
      <c r="H221" s="5"/>
      <c r="I221" s="7"/>
      <c r="J221" s="7"/>
      <c r="K221" s="7"/>
      <c r="L221" s="7"/>
      <c r="M221" s="7"/>
      <c r="N221" s="7"/>
      <c r="O221" s="7"/>
      <c r="P221" s="7"/>
      <c r="Q221" s="7"/>
      <c r="R221" s="5"/>
      <c r="S221" s="7"/>
      <c r="T221" s="7"/>
      <c r="U221" s="7"/>
      <c r="V221" s="7"/>
      <c r="W221" s="4"/>
      <c r="X221" s="4"/>
      <c r="Y221" s="4"/>
      <c r="Z221" s="4"/>
      <c r="AA221" s="4"/>
      <c r="AB221" s="4"/>
      <c r="AC221" s="4"/>
      <c r="AD221" s="4"/>
      <c r="AE221" s="4"/>
      <c r="AF221" s="77"/>
      <c r="AG221" s="4"/>
      <c r="AH221" s="4"/>
      <c r="AI221" s="4"/>
      <c r="AJ221" s="34"/>
    </row>
    <row r="222" spans="1:36" ht="15.75">
      <c r="A222" s="222" t="s">
        <v>638</v>
      </c>
      <c r="B222" s="3" t="s">
        <v>521</v>
      </c>
      <c r="C222" s="33"/>
      <c r="D222" s="7"/>
      <c r="E222" s="7"/>
      <c r="F222" s="7"/>
      <c r="G222" s="7"/>
      <c r="H222" s="5"/>
      <c r="I222" s="7"/>
      <c r="J222" s="7"/>
      <c r="K222" s="7"/>
      <c r="L222" s="7"/>
      <c r="M222" s="7"/>
      <c r="N222" s="7"/>
      <c r="O222" s="7"/>
      <c r="P222" s="7"/>
      <c r="Q222" s="7"/>
      <c r="R222" s="5"/>
      <c r="S222" s="7"/>
      <c r="T222" s="7"/>
      <c r="U222" s="7"/>
      <c r="V222" s="7"/>
      <c r="W222" s="4"/>
      <c r="X222" s="4"/>
      <c r="Y222" s="4"/>
      <c r="Z222" s="4"/>
      <c r="AA222" s="4"/>
      <c r="AB222" s="4"/>
      <c r="AC222" s="4"/>
      <c r="AD222" s="4"/>
      <c r="AE222" s="4"/>
      <c r="AF222" s="77"/>
      <c r="AG222" s="4"/>
      <c r="AH222" s="4"/>
      <c r="AI222" s="4"/>
      <c r="AJ222" s="34"/>
    </row>
    <row r="223" spans="1:36" ht="63">
      <c r="A223" s="209" t="s">
        <v>638</v>
      </c>
      <c r="B223" s="210" t="s">
        <v>865</v>
      </c>
      <c r="C223" s="33">
        <f>D223+E223+F223</f>
        <v>0.42</v>
      </c>
      <c r="D223" s="213">
        <v>0.061</v>
      </c>
      <c r="E223" s="213">
        <v>0.106</v>
      </c>
      <c r="F223" s="213">
        <v>0.253</v>
      </c>
      <c r="G223" s="213"/>
      <c r="H223" s="5">
        <f>I223+J223+K223</f>
        <v>0.50328</v>
      </c>
      <c r="I223" s="213">
        <v>0.050727</v>
      </c>
      <c r="J223" s="213">
        <v>0.136429</v>
      </c>
      <c r="K223" s="213">
        <v>0.316124</v>
      </c>
      <c r="L223" s="213"/>
      <c r="M223" s="213">
        <v>0</v>
      </c>
      <c r="N223" s="213"/>
      <c r="O223" s="213"/>
      <c r="P223" s="213"/>
      <c r="Q223" s="213"/>
      <c r="R223" s="5">
        <v>0.50328</v>
      </c>
      <c r="S223" s="213">
        <v>0.050727</v>
      </c>
      <c r="T223" s="213">
        <v>0.136429</v>
      </c>
      <c r="U223" s="213">
        <v>0.316124</v>
      </c>
      <c r="V223" s="213"/>
      <c r="W223" s="211"/>
      <c r="X223" s="211"/>
      <c r="Y223" s="211"/>
      <c r="Z223" s="211"/>
      <c r="AA223" s="211"/>
      <c r="AB223" s="211"/>
      <c r="AC223" s="211"/>
      <c r="AD223" s="211"/>
      <c r="AE223" s="211">
        <v>2013</v>
      </c>
      <c r="AF223" s="77"/>
      <c r="AG223" s="211" t="s">
        <v>931</v>
      </c>
      <c r="AH223" s="211" t="s">
        <v>0</v>
      </c>
      <c r="AI223" s="211">
        <v>0.69</v>
      </c>
      <c r="AJ223" s="212">
        <v>2</v>
      </c>
    </row>
    <row r="224" spans="1:36" ht="63">
      <c r="A224" s="209" t="s">
        <v>638</v>
      </c>
      <c r="B224" s="210" t="s">
        <v>866</v>
      </c>
      <c r="C224" s="33">
        <f>D224+E224+F224</f>
        <v>0.391</v>
      </c>
      <c r="D224" s="213">
        <v>0.056</v>
      </c>
      <c r="E224" s="213">
        <v>0.099</v>
      </c>
      <c r="F224" s="213">
        <v>0.236</v>
      </c>
      <c r="G224" s="213"/>
      <c r="H224" s="5">
        <f>I224+J224+K224</f>
        <v>0.44068578999999997</v>
      </c>
      <c r="I224" s="213">
        <v>0.05221416</v>
      </c>
      <c r="J224" s="213">
        <v>0.08526236999999999</v>
      </c>
      <c r="K224" s="213">
        <v>0.30320926</v>
      </c>
      <c r="L224" s="213"/>
      <c r="M224" s="213">
        <v>0</v>
      </c>
      <c r="N224" s="213"/>
      <c r="O224" s="213"/>
      <c r="P224" s="213"/>
      <c r="Q224" s="213"/>
      <c r="R224" s="5">
        <v>0.44068578999999997</v>
      </c>
      <c r="S224" s="213">
        <v>0.05221416</v>
      </c>
      <c r="T224" s="213">
        <v>0.08526236999999999</v>
      </c>
      <c r="U224" s="213">
        <v>0.30320926</v>
      </c>
      <c r="V224" s="213"/>
      <c r="W224" s="211"/>
      <c r="X224" s="211"/>
      <c r="Y224" s="211"/>
      <c r="Z224" s="211"/>
      <c r="AA224" s="211"/>
      <c r="AB224" s="211"/>
      <c r="AC224" s="211"/>
      <c r="AD224" s="211"/>
      <c r="AE224" s="211">
        <v>2013</v>
      </c>
      <c r="AF224" s="77"/>
      <c r="AG224" s="211" t="s">
        <v>934</v>
      </c>
      <c r="AH224" s="211" t="s">
        <v>940</v>
      </c>
      <c r="AI224" s="211">
        <v>0.6599999999999999</v>
      </c>
      <c r="AJ224" s="212">
        <v>3</v>
      </c>
    </row>
    <row r="225" spans="1:36" ht="63">
      <c r="A225" s="209" t="s">
        <v>638</v>
      </c>
      <c r="B225" s="210" t="s">
        <v>867</v>
      </c>
      <c r="C225" s="33">
        <f>D225+E225+F225</f>
        <v>0.462</v>
      </c>
      <c r="D225" s="213">
        <v>0.067</v>
      </c>
      <c r="E225" s="213">
        <v>0.117</v>
      </c>
      <c r="F225" s="213">
        <v>0.278</v>
      </c>
      <c r="G225" s="213"/>
      <c r="H225" s="5">
        <f>I225+J225+K225</f>
        <v>0.5042680100000001</v>
      </c>
      <c r="I225" s="213">
        <v>0.063017</v>
      </c>
      <c r="J225" s="213">
        <v>0.13135862</v>
      </c>
      <c r="K225" s="213">
        <v>0.30989239</v>
      </c>
      <c r="L225" s="213"/>
      <c r="M225" s="213">
        <v>0</v>
      </c>
      <c r="N225" s="213"/>
      <c r="O225" s="213"/>
      <c r="P225" s="213"/>
      <c r="Q225" s="213"/>
      <c r="R225" s="5">
        <v>0.5042680100000001</v>
      </c>
      <c r="S225" s="213">
        <v>0.063017</v>
      </c>
      <c r="T225" s="213">
        <v>0.13135862</v>
      </c>
      <c r="U225" s="213">
        <v>0.30989239</v>
      </c>
      <c r="V225" s="213"/>
      <c r="W225" s="211"/>
      <c r="X225" s="211"/>
      <c r="Y225" s="211"/>
      <c r="Z225" s="211"/>
      <c r="AA225" s="211"/>
      <c r="AB225" s="211"/>
      <c r="AC225" s="211"/>
      <c r="AD225" s="211"/>
      <c r="AE225" s="211">
        <v>2013</v>
      </c>
      <c r="AF225" s="77"/>
      <c r="AG225" s="211" t="s">
        <v>522</v>
      </c>
      <c r="AH225" s="211" t="s">
        <v>0</v>
      </c>
      <c r="AI225" s="211">
        <v>0.805</v>
      </c>
      <c r="AJ225" s="212">
        <v>2.3</v>
      </c>
    </row>
    <row r="226" spans="1:36" ht="63">
      <c r="A226" s="209" t="s">
        <v>638</v>
      </c>
      <c r="B226" s="210" t="s">
        <v>868</v>
      </c>
      <c r="C226" s="33">
        <f>D226+E226+F226</f>
        <v>0.525</v>
      </c>
      <c r="D226" s="213">
        <v>0.076</v>
      </c>
      <c r="E226" s="213">
        <v>0.133</v>
      </c>
      <c r="F226" s="213">
        <v>0.316</v>
      </c>
      <c r="G226" s="213"/>
      <c r="H226" s="5">
        <f>I226+J226+K226</f>
        <v>0.399957</v>
      </c>
      <c r="I226" s="213">
        <v>0.044621</v>
      </c>
      <c r="J226" s="213">
        <v>0.128788</v>
      </c>
      <c r="K226" s="213">
        <v>0.226548</v>
      </c>
      <c r="L226" s="213"/>
      <c r="M226" s="213">
        <v>0</v>
      </c>
      <c r="N226" s="213"/>
      <c r="O226" s="213"/>
      <c r="P226" s="213"/>
      <c r="Q226" s="213"/>
      <c r="R226" s="5">
        <v>0.399957</v>
      </c>
      <c r="S226" s="213">
        <v>0.044621</v>
      </c>
      <c r="T226" s="213">
        <v>0.128788</v>
      </c>
      <c r="U226" s="213">
        <v>0.226548</v>
      </c>
      <c r="V226" s="213"/>
      <c r="W226" s="211"/>
      <c r="X226" s="211"/>
      <c r="Y226" s="211"/>
      <c r="Z226" s="211"/>
      <c r="AA226" s="211"/>
      <c r="AB226" s="211"/>
      <c r="AC226" s="211"/>
      <c r="AD226" s="211"/>
      <c r="AE226" s="211">
        <v>2013</v>
      </c>
      <c r="AF226" s="77">
        <v>15</v>
      </c>
      <c r="AG226" s="211" t="s">
        <v>934</v>
      </c>
      <c r="AH226" s="211" t="s">
        <v>935</v>
      </c>
      <c r="AI226" s="211">
        <v>0.62</v>
      </c>
      <c r="AJ226" s="212">
        <v>1.2</v>
      </c>
    </row>
    <row r="227" spans="1:36" ht="47.25">
      <c r="A227" s="209" t="s">
        <v>638</v>
      </c>
      <c r="B227" s="210" t="s">
        <v>869</v>
      </c>
      <c r="C227" s="33">
        <f>D227+E227+F227</f>
        <v>0</v>
      </c>
      <c r="D227" s="213"/>
      <c r="E227" s="213"/>
      <c r="F227" s="213"/>
      <c r="G227" s="213"/>
      <c r="H227" s="5">
        <f>I227+J227+K227</f>
        <v>0.016449</v>
      </c>
      <c r="I227" s="213"/>
      <c r="J227" s="213">
        <v>0.00648</v>
      </c>
      <c r="K227" s="213">
        <v>0.009969</v>
      </c>
      <c r="L227" s="213"/>
      <c r="M227" s="213">
        <v>0</v>
      </c>
      <c r="N227" s="213"/>
      <c r="O227" s="213"/>
      <c r="P227" s="213"/>
      <c r="Q227" s="213"/>
      <c r="R227" s="5">
        <v>0.016449</v>
      </c>
      <c r="S227" s="213"/>
      <c r="T227" s="213">
        <v>0.00648</v>
      </c>
      <c r="U227" s="213">
        <v>0.009969</v>
      </c>
      <c r="V227" s="213"/>
      <c r="W227" s="211"/>
      <c r="X227" s="211"/>
      <c r="Y227" s="211"/>
      <c r="Z227" s="211"/>
      <c r="AA227" s="211"/>
      <c r="AB227" s="211"/>
      <c r="AC227" s="211"/>
      <c r="AD227" s="211"/>
      <c r="AE227" s="211">
        <v>2013</v>
      </c>
      <c r="AF227" s="77">
        <v>15</v>
      </c>
      <c r="AG227" s="211" t="s">
        <v>934</v>
      </c>
      <c r="AH227" s="211" t="s">
        <v>936</v>
      </c>
      <c r="AI227" s="211">
        <v>0.02</v>
      </c>
      <c r="AJ227" s="212">
        <v>1</v>
      </c>
    </row>
    <row r="228" spans="1:36" ht="25.5" customHeight="1">
      <c r="A228" s="37" t="s">
        <v>638</v>
      </c>
      <c r="B228" s="13" t="s">
        <v>616</v>
      </c>
      <c r="C228" s="33">
        <f>C227+C226+C225+C224+C223</f>
        <v>1.798</v>
      </c>
      <c r="D228" s="33">
        <f aca="true" t="shared" si="42" ref="D228:Q228">D227+D226+D225+D224+D223</f>
        <v>0.26</v>
      </c>
      <c r="E228" s="33">
        <f t="shared" si="42"/>
        <v>0.45499999999999996</v>
      </c>
      <c r="F228" s="33">
        <f t="shared" si="42"/>
        <v>1.0830000000000002</v>
      </c>
      <c r="G228" s="33"/>
      <c r="H228" s="33">
        <f t="shared" si="42"/>
        <v>1.8646398000000002</v>
      </c>
      <c r="I228" s="33">
        <f t="shared" si="42"/>
        <v>0.21057916000000002</v>
      </c>
      <c r="J228" s="33">
        <f t="shared" si="42"/>
        <v>0.48831799</v>
      </c>
      <c r="K228" s="33">
        <f t="shared" si="42"/>
        <v>1.16574265</v>
      </c>
      <c r="L228" s="33"/>
      <c r="M228" s="33">
        <f t="shared" si="42"/>
        <v>0</v>
      </c>
      <c r="N228" s="33">
        <f t="shared" si="42"/>
        <v>0</v>
      </c>
      <c r="O228" s="33">
        <f t="shared" si="42"/>
        <v>0</v>
      </c>
      <c r="P228" s="33">
        <f t="shared" si="42"/>
        <v>0</v>
      </c>
      <c r="Q228" s="33">
        <f t="shared" si="42"/>
        <v>0</v>
      </c>
      <c r="R228" s="33">
        <v>1.8646398000000002</v>
      </c>
      <c r="S228" s="33">
        <v>0.21057916000000002</v>
      </c>
      <c r="T228" s="33">
        <v>0.48831799</v>
      </c>
      <c r="U228" s="33">
        <v>1.16574265</v>
      </c>
      <c r="V228" s="213"/>
      <c r="W228" s="211"/>
      <c r="X228" s="211"/>
      <c r="Y228" s="211"/>
      <c r="Z228" s="211"/>
      <c r="AA228" s="211"/>
      <c r="AB228" s="211"/>
      <c r="AC228" s="211"/>
      <c r="AD228" s="211"/>
      <c r="AE228" s="211"/>
      <c r="AF228" s="77"/>
      <c r="AG228" s="211"/>
      <c r="AH228" s="211"/>
      <c r="AI228" s="3">
        <f>AI227+AI226+AI225+AI224+AI223</f>
        <v>2.795</v>
      </c>
      <c r="AJ228" s="212"/>
    </row>
    <row r="229" spans="1:36" ht="27" customHeight="1">
      <c r="A229" s="39" t="s">
        <v>638</v>
      </c>
      <c r="B229" s="3" t="s">
        <v>683</v>
      </c>
      <c r="C229" s="33">
        <f>C228+C220+C214+C205+C197+C188+C174+C171</f>
        <v>19.6007</v>
      </c>
      <c r="D229" s="33">
        <f aca="true" t="shared" si="43" ref="D229:Q229">D228+D220+D214+D205+D197+D188+D174+D171</f>
        <v>2.76</v>
      </c>
      <c r="E229" s="33">
        <f t="shared" si="43"/>
        <v>4.442699999999999</v>
      </c>
      <c r="F229" s="33">
        <f t="shared" si="43"/>
        <v>11.628</v>
      </c>
      <c r="G229" s="33"/>
      <c r="H229" s="33">
        <f t="shared" si="43"/>
        <v>20.38577742</v>
      </c>
      <c r="I229" s="33">
        <f t="shared" si="43"/>
        <v>2.1259054500000003</v>
      </c>
      <c r="J229" s="33">
        <f t="shared" si="43"/>
        <v>4.13628774</v>
      </c>
      <c r="K229" s="33">
        <f t="shared" si="43"/>
        <v>13.343778230000002</v>
      </c>
      <c r="L229" s="33"/>
      <c r="M229" s="33">
        <f t="shared" si="43"/>
        <v>0</v>
      </c>
      <c r="N229" s="33">
        <f t="shared" si="43"/>
        <v>0</v>
      </c>
      <c r="O229" s="33">
        <f t="shared" si="43"/>
        <v>0</v>
      </c>
      <c r="P229" s="33">
        <f t="shared" si="43"/>
        <v>0</v>
      </c>
      <c r="Q229" s="33">
        <f t="shared" si="43"/>
        <v>0</v>
      </c>
      <c r="R229" s="33">
        <v>20.38577742</v>
      </c>
      <c r="S229" s="33">
        <v>2.1259054500000003</v>
      </c>
      <c r="T229" s="33">
        <v>4.13628774</v>
      </c>
      <c r="U229" s="33">
        <v>13.343778230000002</v>
      </c>
      <c r="V229" s="213"/>
      <c r="W229" s="211"/>
      <c r="X229" s="211"/>
      <c r="Y229" s="211"/>
      <c r="Z229" s="211"/>
      <c r="AA229" s="211"/>
      <c r="AB229" s="211"/>
      <c r="AC229" s="211"/>
      <c r="AD229" s="211"/>
      <c r="AE229" s="211"/>
      <c r="AF229" s="77"/>
      <c r="AG229" s="211"/>
      <c r="AH229" s="211"/>
      <c r="AI229" s="3">
        <f>AI228+AI220+AI214+AI205+AI197+AI188+AI174+AI171</f>
        <v>28.663999999999998</v>
      </c>
      <c r="AJ229" s="212"/>
    </row>
    <row r="230" spans="1:36" ht="37.5" customHeight="1">
      <c r="A230" s="261" t="s">
        <v>638</v>
      </c>
      <c r="B230" s="22" t="s">
        <v>684</v>
      </c>
      <c r="C230" s="44">
        <f>C229+C166</f>
        <v>26.3867</v>
      </c>
      <c r="D230" s="44">
        <f aca="true" t="shared" si="44" ref="D230:Q230">D229+D166</f>
        <v>3.7429999999999994</v>
      </c>
      <c r="E230" s="44">
        <f t="shared" si="44"/>
        <v>6.1636999999999995</v>
      </c>
      <c r="F230" s="44">
        <f t="shared" si="44"/>
        <v>15.71</v>
      </c>
      <c r="G230" s="44"/>
      <c r="H230" s="44">
        <f t="shared" si="44"/>
        <v>27.7663504</v>
      </c>
      <c r="I230" s="44">
        <f t="shared" si="44"/>
        <v>2.8324792600000004</v>
      </c>
      <c r="J230" s="44">
        <f t="shared" si="44"/>
        <v>5.62475003</v>
      </c>
      <c r="K230" s="44">
        <f t="shared" si="44"/>
        <v>18.529315110000002</v>
      </c>
      <c r="L230" s="44"/>
      <c r="M230" s="44">
        <f t="shared" si="44"/>
        <v>0</v>
      </c>
      <c r="N230" s="44">
        <f t="shared" si="44"/>
        <v>0</v>
      </c>
      <c r="O230" s="44">
        <f t="shared" si="44"/>
        <v>0</v>
      </c>
      <c r="P230" s="44">
        <f t="shared" si="44"/>
        <v>0</v>
      </c>
      <c r="Q230" s="44">
        <f t="shared" si="44"/>
        <v>0</v>
      </c>
      <c r="R230" s="44">
        <v>27.7663504</v>
      </c>
      <c r="S230" s="44">
        <v>2.8324792600000004</v>
      </c>
      <c r="T230" s="44">
        <v>5.62475003</v>
      </c>
      <c r="U230" s="44">
        <v>18.529315110000002</v>
      </c>
      <c r="V230" s="44"/>
      <c r="W230" s="211"/>
      <c r="X230" s="211"/>
      <c r="Y230" s="211"/>
      <c r="Z230" s="211"/>
      <c r="AA230" s="211"/>
      <c r="AB230" s="211"/>
      <c r="AC230" s="211"/>
      <c r="AD230" s="211"/>
      <c r="AE230" s="211"/>
      <c r="AF230" s="77"/>
      <c r="AG230" s="211"/>
      <c r="AH230" s="211"/>
      <c r="AI230" s="3">
        <f>AI229+AI166</f>
        <v>39.038</v>
      </c>
      <c r="AJ230" s="212"/>
    </row>
    <row r="231" spans="1:36" ht="56.25">
      <c r="A231" s="39" t="s">
        <v>640</v>
      </c>
      <c r="B231" s="12" t="s">
        <v>641</v>
      </c>
      <c r="C231" s="33"/>
      <c r="D231" s="7"/>
      <c r="E231" s="7"/>
      <c r="F231" s="7"/>
      <c r="G231" s="7"/>
      <c r="H231" s="5"/>
      <c r="I231" s="7"/>
      <c r="J231" s="7"/>
      <c r="K231" s="7"/>
      <c r="L231" s="7"/>
      <c r="M231" s="7"/>
      <c r="N231" s="7"/>
      <c r="O231" s="7"/>
      <c r="P231" s="7"/>
      <c r="Q231" s="7"/>
      <c r="R231" s="5"/>
      <c r="S231" s="7"/>
      <c r="T231" s="7"/>
      <c r="U231" s="7"/>
      <c r="V231" s="7"/>
      <c r="W231" s="4"/>
      <c r="X231" s="4"/>
      <c r="Y231" s="4"/>
      <c r="Z231" s="4"/>
      <c r="AA231" s="4"/>
      <c r="AB231" s="4"/>
      <c r="AC231" s="4"/>
      <c r="AD231" s="4"/>
      <c r="AE231" s="4"/>
      <c r="AF231" s="77"/>
      <c r="AG231" s="4"/>
      <c r="AH231" s="4"/>
      <c r="AI231" s="4"/>
      <c r="AJ231" s="34"/>
    </row>
    <row r="232" spans="1:36" ht="27.75" customHeight="1">
      <c r="A232" s="39" t="s">
        <v>539</v>
      </c>
      <c r="B232" s="210" t="s">
        <v>540</v>
      </c>
      <c r="C232" s="33">
        <f>D232+E232+F232+G232</f>
        <v>0.4996061016949153</v>
      </c>
      <c r="D232" s="7"/>
      <c r="E232" s="7"/>
      <c r="F232" s="7">
        <v>0.4996061016949153</v>
      </c>
      <c r="G232" s="7"/>
      <c r="H232" s="5"/>
      <c r="I232" s="7"/>
      <c r="J232" s="7"/>
      <c r="K232" s="7"/>
      <c r="L232" s="7"/>
      <c r="M232" s="7"/>
      <c r="N232" s="7"/>
      <c r="O232" s="7"/>
      <c r="P232" s="7"/>
      <c r="Q232" s="7"/>
      <c r="R232" s="5"/>
      <c r="S232" s="7"/>
      <c r="T232" s="7"/>
      <c r="U232" s="7"/>
      <c r="V232" s="7"/>
      <c r="W232" s="4"/>
      <c r="X232" s="4"/>
      <c r="Y232" s="4"/>
      <c r="Z232" s="4"/>
      <c r="AA232" s="4"/>
      <c r="AB232" s="4"/>
      <c r="AC232" s="4"/>
      <c r="AD232" s="4"/>
      <c r="AE232" s="4"/>
      <c r="AF232" s="77"/>
      <c r="AG232" s="4"/>
      <c r="AH232" s="4"/>
      <c r="AI232" s="4"/>
      <c r="AJ232" s="34">
        <v>4</v>
      </c>
    </row>
    <row r="233" spans="1:36" ht="31.5">
      <c r="A233" s="39" t="s">
        <v>541</v>
      </c>
      <c r="B233" s="210" t="s">
        <v>542</v>
      </c>
      <c r="C233" s="33">
        <f>D233+E233+F233+G233</f>
        <v>6.2</v>
      </c>
      <c r="D233" s="213"/>
      <c r="E233" s="213"/>
      <c r="F233" s="213">
        <v>2.1642710000000003</v>
      </c>
      <c r="G233" s="213">
        <v>4.035729</v>
      </c>
      <c r="H233" s="33">
        <f>I233+J233+K233+L233</f>
        <v>7.5326705899999995</v>
      </c>
      <c r="I233" s="213"/>
      <c r="J233" s="213"/>
      <c r="K233" s="213">
        <v>2.89117041</v>
      </c>
      <c r="L233" s="213">
        <v>4.6415001799999995</v>
      </c>
      <c r="M233" s="213">
        <v>0</v>
      </c>
      <c r="N233" s="213"/>
      <c r="O233" s="213"/>
      <c r="P233" s="213"/>
      <c r="Q233" s="213"/>
      <c r="R233" s="33">
        <v>7.5326705899999995</v>
      </c>
      <c r="S233" s="213"/>
      <c r="T233" s="213"/>
      <c r="U233" s="213">
        <v>2.89117041</v>
      </c>
      <c r="V233" s="213">
        <v>4.6415001799999995</v>
      </c>
      <c r="W233" s="211"/>
      <c r="X233" s="211"/>
      <c r="Y233" s="211"/>
      <c r="Z233" s="211"/>
      <c r="AA233" s="211"/>
      <c r="AB233" s="211"/>
      <c r="AC233" s="211"/>
      <c r="AD233" s="211"/>
      <c r="AE233" s="211"/>
      <c r="AF233" s="77"/>
      <c r="AG233" s="211"/>
      <c r="AH233" s="211"/>
      <c r="AI233" s="211"/>
      <c r="AJ233" s="34" t="s">
        <v>25</v>
      </c>
    </row>
    <row r="234" spans="1:36" ht="30.75" customHeight="1">
      <c r="A234" s="209" t="s">
        <v>640</v>
      </c>
      <c r="B234" s="3" t="s">
        <v>684</v>
      </c>
      <c r="C234" s="33">
        <f>C233+C232</f>
        <v>6.699606101694916</v>
      </c>
      <c r="D234" s="33"/>
      <c r="E234" s="33"/>
      <c r="F234" s="33">
        <f aca="true" t="shared" si="45" ref="F234:Q234">F233+F232</f>
        <v>2.6638771016949154</v>
      </c>
      <c r="G234" s="33">
        <f t="shared" si="45"/>
        <v>4.035729</v>
      </c>
      <c r="H234" s="33">
        <f t="shared" si="45"/>
        <v>7.5326705899999995</v>
      </c>
      <c r="I234" s="33"/>
      <c r="J234" s="33"/>
      <c r="K234" s="33">
        <f t="shared" si="45"/>
        <v>2.89117041</v>
      </c>
      <c r="L234" s="33">
        <f t="shared" si="45"/>
        <v>4.6415001799999995</v>
      </c>
      <c r="M234" s="33">
        <f t="shared" si="45"/>
        <v>0</v>
      </c>
      <c r="N234" s="33">
        <f t="shared" si="45"/>
        <v>0</v>
      </c>
      <c r="O234" s="33">
        <f t="shared" si="45"/>
        <v>0</v>
      </c>
      <c r="P234" s="33">
        <f t="shared" si="45"/>
        <v>0</v>
      </c>
      <c r="Q234" s="33">
        <f t="shared" si="45"/>
        <v>0</v>
      </c>
      <c r="R234" s="33">
        <v>7.5326705899999995</v>
      </c>
      <c r="S234" s="33"/>
      <c r="T234" s="33"/>
      <c r="U234" s="33">
        <v>2.89117041</v>
      </c>
      <c r="V234" s="33">
        <v>4.6415001799999995</v>
      </c>
      <c r="W234" s="211"/>
      <c r="X234" s="211"/>
      <c r="Y234" s="211"/>
      <c r="Z234" s="211"/>
      <c r="AA234" s="211"/>
      <c r="AB234" s="211"/>
      <c r="AC234" s="211"/>
      <c r="AD234" s="211"/>
      <c r="AE234" s="211"/>
      <c r="AF234" s="77"/>
      <c r="AG234" s="211"/>
      <c r="AH234" s="211"/>
      <c r="AI234" s="211"/>
      <c r="AJ234" s="212"/>
    </row>
    <row r="235" spans="1:36" ht="31.5">
      <c r="A235" s="37" t="s">
        <v>642</v>
      </c>
      <c r="B235" s="3" t="s">
        <v>643</v>
      </c>
      <c r="C235" s="33"/>
      <c r="D235" s="7"/>
      <c r="E235" s="227"/>
      <c r="F235" s="227"/>
      <c r="G235" s="7"/>
      <c r="H235" s="33"/>
      <c r="I235" s="7"/>
      <c r="J235" s="7"/>
      <c r="K235" s="7"/>
      <c r="L235" s="7"/>
      <c r="M235" s="7"/>
      <c r="N235" s="7"/>
      <c r="O235" s="7"/>
      <c r="P235" s="7"/>
      <c r="Q235" s="7"/>
      <c r="R235" s="33"/>
      <c r="S235" s="7"/>
      <c r="T235" s="7"/>
      <c r="U235" s="7"/>
      <c r="V235" s="7"/>
      <c r="W235" s="4"/>
      <c r="X235" s="4"/>
      <c r="Y235" s="4"/>
      <c r="Z235" s="4"/>
      <c r="AA235" s="4"/>
      <c r="AB235" s="4"/>
      <c r="AC235" s="4"/>
      <c r="AD235" s="4"/>
      <c r="AE235" s="4"/>
      <c r="AF235" s="4"/>
      <c r="AG235" s="4"/>
      <c r="AH235" s="4"/>
      <c r="AI235" s="4"/>
      <c r="AJ235" s="34"/>
    </row>
    <row r="236" spans="1:36" ht="47.25">
      <c r="A236" s="46" t="s">
        <v>644</v>
      </c>
      <c r="B236" s="8" t="s">
        <v>645</v>
      </c>
      <c r="C236" s="44"/>
      <c r="D236" s="44"/>
      <c r="E236" s="44"/>
      <c r="F236" s="44"/>
      <c r="G236" s="44"/>
      <c r="H236" s="44"/>
      <c r="I236" s="44"/>
      <c r="J236" s="44"/>
      <c r="K236" s="44"/>
      <c r="L236" s="44"/>
      <c r="M236" s="44"/>
      <c r="N236" s="44"/>
      <c r="O236" s="44"/>
      <c r="P236" s="44"/>
      <c r="Q236" s="44"/>
      <c r="R236" s="44"/>
      <c r="S236" s="44"/>
      <c r="T236" s="44"/>
      <c r="U236" s="44"/>
      <c r="V236" s="44"/>
      <c r="W236" s="4"/>
      <c r="X236" s="4"/>
      <c r="Y236" s="4"/>
      <c r="Z236" s="4"/>
      <c r="AA236" s="4"/>
      <c r="AB236" s="4"/>
      <c r="AC236" s="4"/>
      <c r="AD236" s="4"/>
      <c r="AE236" s="4"/>
      <c r="AF236" s="77"/>
      <c r="AG236" s="4"/>
      <c r="AH236" s="4"/>
      <c r="AI236" s="4"/>
      <c r="AJ236" s="34"/>
    </row>
    <row r="237" spans="1:36" ht="15.75">
      <c r="A237" s="39" t="s">
        <v>644</v>
      </c>
      <c r="B237" s="13" t="s">
        <v>679</v>
      </c>
      <c r="C237" s="33"/>
      <c r="D237" s="7"/>
      <c r="E237" s="7"/>
      <c r="F237" s="7"/>
      <c r="G237" s="7"/>
      <c r="H237" s="5"/>
      <c r="I237" s="7"/>
      <c r="J237" s="7"/>
      <c r="K237" s="7"/>
      <c r="L237" s="7"/>
      <c r="M237" s="7"/>
      <c r="N237" s="7"/>
      <c r="O237" s="7"/>
      <c r="P237" s="7"/>
      <c r="Q237" s="7"/>
      <c r="R237" s="5"/>
      <c r="S237" s="7"/>
      <c r="T237" s="7"/>
      <c r="U237" s="7"/>
      <c r="V237" s="7"/>
      <c r="W237" s="4"/>
      <c r="X237" s="4"/>
      <c r="Y237" s="4"/>
      <c r="Z237" s="4"/>
      <c r="AA237" s="4"/>
      <c r="AB237" s="4"/>
      <c r="AC237" s="4"/>
      <c r="AD237" s="4"/>
      <c r="AE237" s="4"/>
      <c r="AF237" s="77"/>
      <c r="AG237" s="4"/>
      <c r="AH237" s="4"/>
      <c r="AI237" s="4"/>
      <c r="AJ237" s="34"/>
    </row>
    <row r="238" spans="1:36" ht="47.25">
      <c r="A238" s="209" t="s">
        <v>644</v>
      </c>
      <c r="B238" s="223" t="s">
        <v>870</v>
      </c>
      <c r="C238" s="33">
        <f aca="true" t="shared" si="46" ref="C238:C243">D238+E238+F238+G238</f>
        <v>0.06520000000000001</v>
      </c>
      <c r="D238" s="7"/>
      <c r="E238" s="7">
        <v>0.0651449152542373</v>
      </c>
      <c r="F238" s="7">
        <v>5.5084745762712384E-05</v>
      </c>
      <c r="G238" s="7"/>
      <c r="H238" s="5">
        <f aca="true" t="shared" si="47" ref="H238:H243">I238+J238+K238+L238</f>
        <v>0.05659953</v>
      </c>
      <c r="I238" s="7"/>
      <c r="J238" s="7">
        <v>0.01771693</v>
      </c>
      <c r="K238" s="7">
        <v>0.0388826</v>
      </c>
      <c r="L238" s="7"/>
      <c r="M238" s="7">
        <v>0</v>
      </c>
      <c r="N238" s="7"/>
      <c r="O238" s="7"/>
      <c r="P238" s="7"/>
      <c r="Q238" s="7"/>
      <c r="R238" s="5">
        <v>0.05659953</v>
      </c>
      <c r="S238" s="7"/>
      <c r="T238" s="7">
        <v>0.01771693</v>
      </c>
      <c r="U238" s="7">
        <v>0.0388826</v>
      </c>
      <c r="V238" s="7"/>
      <c r="W238" s="4"/>
      <c r="X238" s="4"/>
      <c r="Y238" s="4"/>
      <c r="Z238" s="4"/>
      <c r="AA238" s="4"/>
      <c r="AB238" s="4"/>
      <c r="AC238" s="4"/>
      <c r="AD238" s="4"/>
      <c r="AE238" s="4"/>
      <c r="AF238" s="77"/>
      <c r="AG238" s="4"/>
      <c r="AH238" s="4"/>
      <c r="AI238" s="4"/>
      <c r="AJ238" s="34">
        <v>4</v>
      </c>
    </row>
    <row r="239" spans="1:36" ht="47.25">
      <c r="A239" s="209" t="s">
        <v>644</v>
      </c>
      <c r="B239" s="223" t="s">
        <v>871</v>
      </c>
      <c r="C239" s="33">
        <f t="shared" si="46"/>
        <v>0.13540000000000002</v>
      </c>
      <c r="D239" s="213"/>
      <c r="E239" s="213">
        <v>0.1332898305084746</v>
      </c>
      <c r="F239" s="213">
        <v>0.002110169491525425</v>
      </c>
      <c r="G239" s="213"/>
      <c r="H239" s="5">
        <f t="shared" si="47"/>
        <v>0.1112</v>
      </c>
      <c r="I239" s="213"/>
      <c r="J239" s="213">
        <v>0.036</v>
      </c>
      <c r="K239" s="213">
        <v>0.0752</v>
      </c>
      <c r="L239" s="213"/>
      <c r="M239" s="213">
        <v>0</v>
      </c>
      <c r="N239" s="213"/>
      <c r="O239" s="213"/>
      <c r="P239" s="213"/>
      <c r="Q239" s="213"/>
      <c r="R239" s="5">
        <v>0.1112</v>
      </c>
      <c r="S239" s="213"/>
      <c r="T239" s="213">
        <v>0.036</v>
      </c>
      <c r="U239" s="213">
        <v>0.0752</v>
      </c>
      <c r="V239" s="213"/>
      <c r="W239" s="211"/>
      <c r="X239" s="211"/>
      <c r="Y239" s="211"/>
      <c r="Z239" s="211"/>
      <c r="AA239" s="211"/>
      <c r="AB239" s="211"/>
      <c r="AC239" s="211"/>
      <c r="AD239" s="211"/>
      <c r="AE239" s="211"/>
      <c r="AF239" s="77"/>
      <c r="AG239" s="211"/>
      <c r="AH239" s="211"/>
      <c r="AI239" s="211"/>
      <c r="AJ239" s="212">
        <v>1</v>
      </c>
    </row>
    <row r="240" spans="1:36" ht="63">
      <c r="A240" s="209" t="s">
        <v>644</v>
      </c>
      <c r="B240" s="223" t="s">
        <v>872</v>
      </c>
      <c r="C240" s="33">
        <f t="shared" si="46"/>
        <v>0.20510000000000003</v>
      </c>
      <c r="D240" s="213"/>
      <c r="E240" s="213">
        <v>0.2009347457627119</v>
      </c>
      <c r="F240" s="213">
        <v>0.004165254237288134</v>
      </c>
      <c r="G240" s="213"/>
      <c r="H240" s="5">
        <f t="shared" si="47"/>
        <v>0.16592500000000002</v>
      </c>
      <c r="I240" s="213"/>
      <c r="J240" s="213">
        <v>0.05135</v>
      </c>
      <c r="K240" s="213">
        <v>0.11457500000000001</v>
      </c>
      <c r="L240" s="213"/>
      <c r="M240" s="213">
        <v>0</v>
      </c>
      <c r="N240" s="213"/>
      <c r="O240" s="213"/>
      <c r="P240" s="213"/>
      <c r="Q240" s="213"/>
      <c r="R240" s="5">
        <v>0.16592500000000002</v>
      </c>
      <c r="S240" s="213"/>
      <c r="T240" s="213">
        <v>0.05135</v>
      </c>
      <c r="U240" s="213">
        <v>0.11457500000000001</v>
      </c>
      <c r="V240" s="213"/>
      <c r="W240" s="211"/>
      <c r="X240" s="211"/>
      <c r="Y240" s="211"/>
      <c r="Z240" s="211"/>
      <c r="AA240" s="211"/>
      <c r="AB240" s="211"/>
      <c r="AC240" s="211"/>
      <c r="AD240" s="211"/>
      <c r="AE240" s="211"/>
      <c r="AF240" s="77"/>
      <c r="AG240" s="211"/>
      <c r="AH240" s="211"/>
      <c r="AI240" s="211"/>
      <c r="AJ240" s="212">
        <v>2</v>
      </c>
    </row>
    <row r="241" spans="1:36" ht="63">
      <c r="A241" s="209" t="s">
        <v>644</v>
      </c>
      <c r="B241" s="223" t="s">
        <v>873</v>
      </c>
      <c r="C241" s="33">
        <f t="shared" si="46"/>
        <v>0.20510000000000003</v>
      </c>
      <c r="D241" s="213"/>
      <c r="E241" s="213">
        <v>0.2009347457627119</v>
      </c>
      <c r="F241" s="213">
        <v>0.004165254237288134</v>
      </c>
      <c r="G241" s="213"/>
      <c r="H241" s="5">
        <f t="shared" si="47"/>
        <v>0.22296586</v>
      </c>
      <c r="I241" s="213"/>
      <c r="J241" s="213">
        <v>0.07020993</v>
      </c>
      <c r="K241" s="213">
        <v>0.15275592999999998</v>
      </c>
      <c r="L241" s="213"/>
      <c r="M241" s="213">
        <v>0</v>
      </c>
      <c r="N241" s="213"/>
      <c r="O241" s="213"/>
      <c r="P241" s="213"/>
      <c r="Q241" s="213"/>
      <c r="R241" s="5">
        <v>0.22296586</v>
      </c>
      <c r="S241" s="213"/>
      <c r="T241" s="213">
        <v>0.07020993</v>
      </c>
      <c r="U241" s="213">
        <v>0.15275592999999998</v>
      </c>
      <c r="V241" s="213"/>
      <c r="W241" s="211"/>
      <c r="X241" s="211"/>
      <c r="Y241" s="211"/>
      <c r="Z241" s="211"/>
      <c r="AA241" s="211"/>
      <c r="AB241" s="211"/>
      <c r="AC241" s="211"/>
      <c r="AD241" s="211"/>
      <c r="AE241" s="211"/>
      <c r="AF241" s="77"/>
      <c r="AG241" s="211"/>
      <c r="AH241" s="211"/>
      <c r="AI241" s="211"/>
      <c r="AJ241" s="212">
        <v>2.4</v>
      </c>
    </row>
    <row r="242" spans="1:36" ht="74.25" customHeight="1">
      <c r="A242" s="209" t="s">
        <v>644</v>
      </c>
      <c r="B242" s="223" t="s">
        <v>874</v>
      </c>
      <c r="C242" s="33">
        <f t="shared" si="46"/>
        <v>0.20510000000000003</v>
      </c>
      <c r="D242" s="213"/>
      <c r="E242" s="213">
        <v>0.2009347457627119</v>
      </c>
      <c r="F242" s="213">
        <v>0.004165254237288134</v>
      </c>
      <c r="G242" s="213"/>
      <c r="H242" s="5">
        <f t="shared" si="47"/>
        <v>0.15816321</v>
      </c>
      <c r="I242" s="213"/>
      <c r="J242" s="213">
        <v>0.04926126</v>
      </c>
      <c r="K242" s="213">
        <v>0.10890195</v>
      </c>
      <c r="L242" s="213"/>
      <c r="M242" s="213">
        <v>0</v>
      </c>
      <c r="N242" s="213"/>
      <c r="O242" s="213"/>
      <c r="P242" s="213"/>
      <c r="Q242" s="213"/>
      <c r="R242" s="5">
        <v>0.15816321</v>
      </c>
      <c r="S242" s="213"/>
      <c r="T242" s="213">
        <v>0.04926126</v>
      </c>
      <c r="U242" s="213">
        <v>0.10890195</v>
      </c>
      <c r="V242" s="213"/>
      <c r="W242" s="211"/>
      <c r="X242" s="211"/>
      <c r="Y242" s="211"/>
      <c r="Z242" s="211"/>
      <c r="AA242" s="211"/>
      <c r="AB242" s="211"/>
      <c r="AC242" s="211"/>
      <c r="AD242" s="211"/>
      <c r="AE242" s="211"/>
      <c r="AF242" s="77"/>
      <c r="AG242" s="211"/>
      <c r="AH242" s="211"/>
      <c r="AI242" s="211"/>
      <c r="AJ242" s="212">
        <v>3</v>
      </c>
    </row>
    <row r="243" spans="1:36" ht="63">
      <c r="A243" s="209" t="s">
        <v>644</v>
      </c>
      <c r="B243" s="223" t="s">
        <v>875</v>
      </c>
      <c r="C243" s="33">
        <f t="shared" si="46"/>
        <v>0.20910000000000004</v>
      </c>
      <c r="D243" s="213"/>
      <c r="E243" s="213">
        <v>0.2029347457627119</v>
      </c>
      <c r="F243" s="213">
        <v>0.0061652542372881355</v>
      </c>
      <c r="G243" s="213"/>
      <c r="H243" s="5">
        <f t="shared" si="47"/>
        <v>0.16981257</v>
      </c>
      <c r="I243" s="213"/>
      <c r="J243" s="213">
        <v>0.05273869</v>
      </c>
      <c r="K243" s="213">
        <v>0.11707387999999999</v>
      </c>
      <c r="L243" s="213"/>
      <c r="M243" s="213">
        <v>0</v>
      </c>
      <c r="N243" s="213"/>
      <c r="O243" s="213"/>
      <c r="P243" s="213"/>
      <c r="Q243" s="213"/>
      <c r="R243" s="5">
        <v>0.16981257</v>
      </c>
      <c r="S243" s="213"/>
      <c r="T243" s="213">
        <v>0.05273869</v>
      </c>
      <c r="U243" s="213">
        <v>0.11707387999999999</v>
      </c>
      <c r="V243" s="213"/>
      <c r="W243" s="211"/>
      <c r="X243" s="211"/>
      <c r="Y243" s="211"/>
      <c r="Z243" s="211"/>
      <c r="AA243" s="211"/>
      <c r="AB243" s="211"/>
      <c r="AC243" s="211"/>
      <c r="AD243" s="211"/>
      <c r="AE243" s="211"/>
      <c r="AF243" s="77"/>
      <c r="AG243" s="211"/>
      <c r="AH243" s="211"/>
      <c r="AI243" s="211"/>
      <c r="AJ243" s="212">
        <v>3.4</v>
      </c>
    </row>
    <row r="244" spans="1:36" ht="36.75" customHeight="1">
      <c r="A244" s="260" t="s">
        <v>644</v>
      </c>
      <c r="B244" s="262" t="s">
        <v>684</v>
      </c>
      <c r="C244" s="33">
        <f>C243+C242+C241+C240+C239+C238</f>
        <v>1.0250000000000001</v>
      </c>
      <c r="D244" s="33"/>
      <c r="E244" s="33">
        <f aca="true" t="shared" si="48" ref="E244:Q244">E243+E242+E241+E240+E239+E238</f>
        <v>1.0041737288135595</v>
      </c>
      <c r="F244" s="33">
        <f t="shared" si="48"/>
        <v>0.020826271186440676</v>
      </c>
      <c r="G244" s="33"/>
      <c r="H244" s="33">
        <f t="shared" si="48"/>
        <v>0.8846661699999999</v>
      </c>
      <c r="I244" s="33"/>
      <c r="J244" s="33">
        <f t="shared" si="48"/>
        <v>0.27727681000000004</v>
      </c>
      <c r="K244" s="33">
        <f t="shared" si="48"/>
        <v>0.60738936</v>
      </c>
      <c r="L244" s="33"/>
      <c r="M244" s="33">
        <f t="shared" si="48"/>
        <v>0</v>
      </c>
      <c r="N244" s="33">
        <f t="shared" si="48"/>
        <v>0</v>
      </c>
      <c r="O244" s="33">
        <f t="shared" si="48"/>
        <v>0</v>
      </c>
      <c r="P244" s="33">
        <f t="shared" si="48"/>
        <v>0</v>
      </c>
      <c r="Q244" s="33">
        <f t="shared" si="48"/>
        <v>0</v>
      </c>
      <c r="R244" s="33">
        <v>0.8846661699999999</v>
      </c>
      <c r="S244" s="33"/>
      <c r="T244" s="33">
        <v>0.27727681000000004</v>
      </c>
      <c r="U244" s="33">
        <v>0.60738936</v>
      </c>
      <c r="V244" s="213"/>
      <c r="W244" s="211"/>
      <c r="X244" s="211"/>
      <c r="Y244" s="211"/>
      <c r="Z244" s="211"/>
      <c r="AA244" s="211"/>
      <c r="AB244" s="211"/>
      <c r="AC244" s="211"/>
      <c r="AD244" s="211"/>
      <c r="AE244" s="211"/>
      <c r="AF244" s="77"/>
      <c r="AG244" s="211"/>
      <c r="AH244" s="211"/>
      <c r="AI244" s="211"/>
      <c r="AJ244" s="212"/>
    </row>
    <row r="245" spans="1:36" ht="47.25">
      <c r="A245" s="46" t="s">
        <v>646</v>
      </c>
      <c r="B245" s="6" t="s">
        <v>543</v>
      </c>
      <c r="C245" s="33"/>
      <c r="D245" s="7"/>
      <c r="E245" s="7"/>
      <c r="F245" s="7"/>
      <c r="G245" s="7"/>
      <c r="H245" s="5"/>
      <c r="I245" s="7"/>
      <c r="J245" s="7"/>
      <c r="K245" s="7"/>
      <c r="L245" s="7"/>
      <c r="M245" s="7"/>
      <c r="N245" s="7"/>
      <c r="O245" s="7"/>
      <c r="P245" s="7"/>
      <c r="Q245" s="7"/>
      <c r="R245" s="5"/>
      <c r="S245" s="7"/>
      <c r="T245" s="7"/>
      <c r="U245" s="7"/>
      <c r="V245" s="7"/>
      <c r="W245" s="4"/>
      <c r="X245" s="4"/>
      <c r="Y245" s="4"/>
      <c r="Z245" s="4"/>
      <c r="AA245" s="4"/>
      <c r="AB245" s="4"/>
      <c r="AC245" s="4"/>
      <c r="AD245" s="4"/>
      <c r="AE245" s="4"/>
      <c r="AF245" s="77"/>
      <c r="AG245" s="4"/>
      <c r="AH245" s="4"/>
      <c r="AI245" s="4"/>
      <c r="AJ245" s="34"/>
    </row>
    <row r="246" spans="1:36" ht="15.75">
      <c r="A246" s="46" t="s">
        <v>646</v>
      </c>
      <c r="B246" s="3" t="s">
        <v>679</v>
      </c>
      <c r="C246" s="33"/>
      <c r="D246" s="7"/>
      <c r="E246" s="14"/>
      <c r="F246" s="14"/>
      <c r="G246" s="7"/>
      <c r="H246" s="33"/>
      <c r="I246" s="7"/>
      <c r="J246" s="7"/>
      <c r="K246" s="7"/>
      <c r="L246" s="7"/>
      <c r="M246" s="7"/>
      <c r="N246" s="7"/>
      <c r="O246" s="7"/>
      <c r="P246" s="7"/>
      <c r="Q246" s="7"/>
      <c r="R246" s="33"/>
      <c r="S246" s="7"/>
      <c r="T246" s="7"/>
      <c r="U246" s="7"/>
      <c r="V246" s="7"/>
      <c r="W246" s="4"/>
      <c r="X246" s="4"/>
      <c r="Y246" s="4"/>
      <c r="Z246" s="4"/>
      <c r="AA246" s="4"/>
      <c r="AB246" s="4"/>
      <c r="AC246" s="4"/>
      <c r="AD246" s="4"/>
      <c r="AE246" s="4"/>
      <c r="AF246" s="77"/>
      <c r="AG246" s="4"/>
      <c r="AH246" s="4"/>
      <c r="AI246" s="4"/>
      <c r="AJ246" s="34"/>
    </row>
    <row r="247" spans="1:36" ht="63">
      <c r="A247" s="209" t="s">
        <v>646</v>
      </c>
      <c r="B247" s="210" t="s">
        <v>876</v>
      </c>
      <c r="C247" s="33">
        <f>D247+E247+F247+G247</f>
        <v>0.8500000000000001</v>
      </c>
      <c r="D247" s="7"/>
      <c r="E247" s="7">
        <v>0.17370000000000002</v>
      </c>
      <c r="F247" s="7">
        <v>0.6763</v>
      </c>
      <c r="G247" s="7"/>
      <c r="H247" s="5">
        <f>I247+J247+K247</f>
        <v>0.8355039099999999</v>
      </c>
      <c r="I247" s="7"/>
      <c r="J247" s="7">
        <v>0.14047843</v>
      </c>
      <c r="K247" s="7">
        <v>0.69502548</v>
      </c>
      <c r="L247" s="7"/>
      <c r="M247" s="7">
        <v>0</v>
      </c>
      <c r="N247" s="7"/>
      <c r="O247" s="7"/>
      <c r="P247" s="7"/>
      <c r="Q247" s="7"/>
      <c r="R247" s="5">
        <v>0.8355039099999999</v>
      </c>
      <c r="S247" s="7"/>
      <c r="T247" s="7">
        <v>0.14047843</v>
      </c>
      <c r="U247" s="7">
        <v>0.69502548</v>
      </c>
      <c r="V247" s="7"/>
      <c r="W247" s="4"/>
      <c r="X247" s="4"/>
      <c r="Y247" s="4"/>
      <c r="Z247" s="4"/>
      <c r="AA247" s="4"/>
      <c r="AB247" s="4"/>
      <c r="AC247" s="4"/>
      <c r="AD247" s="4"/>
      <c r="AE247" s="4"/>
      <c r="AF247" s="77"/>
      <c r="AG247" s="4"/>
      <c r="AH247" s="4"/>
      <c r="AI247" s="4"/>
      <c r="AJ247" s="34">
        <v>4</v>
      </c>
    </row>
    <row r="248" spans="1:36" ht="15.75">
      <c r="A248" s="46" t="s">
        <v>646</v>
      </c>
      <c r="B248" s="3" t="s">
        <v>681</v>
      </c>
      <c r="C248" s="33"/>
      <c r="D248" s="7"/>
      <c r="E248" s="14"/>
      <c r="F248" s="14"/>
      <c r="G248" s="7"/>
      <c r="H248" s="33"/>
      <c r="I248" s="7"/>
      <c r="J248" s="7"/>
      <c r="K248" s="7"/>
      <c r="L248" s="7"/>
      <c r="M248" s="7"/>
      <c r="N248" s="7"/>
      <c r="O248" s="7"/>
      <c r="P248" s="7"/>
      <c r="Q248" s="7"/>
      <c r="R248" s="33"/>
      <c r="S248" s="7"/>
      <c r="T248" s="7"/>
      <c r="U248" s="7"/>
      <c r="V248" s="7"/>
      <c r="W248" s="4"/>
      <c r="X248" s="4"/>
      <c r="Y248" s="4"/>
      <c r="Z248" s="4"/>
      <c r="AA248" s="4"/>
      <c r="AB248" s="4"/>
      <c r="AC248" s="4"/>
      <c r="AD248" s="4"/>
      <c r="AE248" s="4"/>
      <c r="AF248" s="77"/>
      <c r="AG248" s="4"/>
      <c r="AH248" s="4"/>
      <c r="AI248" s="4"/>
      <c r="AJ248" s="34"/>
    </row>
    <row r="249" spans="1:36" ht="63">
      <c r="A249" s="209" t="s">
        <v>646</v>
      </c>
      <c r="B249" s="210" t="s">
        <v>877</v>
      </c>
      <c r="C249" s="33">
        <f>D249+E249+F249+G249</f>
        <v>0.8500000000000001</v>
      </c>
      <c r="D249" s="213"/>
      <c r="E249" s="213">
        <v>0.17370000000000002</v>
      </c>
      <c r="F249" s="213">
        <v>0.6763</v>
      </c>
      <c r="G249" s="213"/>
      <c r="H249" s="5">
        <f>I249+J249+K249</f>
        <v>0.60929</v>
      </c>
      <c r="I249" s="213"/>
      <c r="J249" s="213">
        <v>0.033874</v>
      </c>
      <c r="K249" s="213">
        <v>0.575416</v>
      </c>
      <c r="L249" s="213"/>
      <c r="M249" s="213">
        <v>0</v>
      </c>
      <c r="N249" s="213"/>
      <c r="O249" s="213"/>
      <c r="P249" s="213"/>
      <c r="Q249" s="213"/>
      <c r="R249" s="5">
        <v>0.60929</v>
      </c>
      <c r="S249" s="213"/>
      <c r="T249" s="213">
        <v>0.033874</v>
      </c>
      <c r="U249" s="213">
        <v>0.575416</v>
      </c>
      <c r="V249" s="213"/>
      <c r="W249" s="211"/>
      <c r="X249" s="211"/>
      <c r="Y249" s="211"/>
      <c r="Z249" s="211"/>
      <c r="AA249" s="211"/>
      <c r="AB249" s="211"/>
      <c r="AC249" s="211"/>
      <c r="AD249" s="211"/>
      <c r="AE249" s="211"/>
      <c r="AF249" s="77"/>
      <c r="AG249" s="211"/>
      <c r="AH249" s="211"/>
      <c r="AI249" s="211"/>
      <c r="AJ249" s="212">
        <v>2</v>
      </c>
    </row>
    <row r="250" spans="1:36" ht="35.25" customHeight="1">
      <c r="A250" s="260" t="s">
        <v>646</v>
      </c>
      <c r="B250" s="263" t="s">
        <v>684</v>
      </c>
      <c r="C250" s="33">
        <f>C249+C247</f>
        <v>1.7000000000000002</v>
      </c>
      <c r="D250" s="33"/>
      <c r="E250" s="33">
        <f aca="true" t="shared" si="49" ref="E250:Q250">E249+E247</f>
        <v>0.34740000000000004</v>
      </c>
      <c r="F250" s="33">
        <f t="shared" si="49"/>
        <v>1.3526</v>
      </c>
      <c r="G250" s="33"/>
      <c r="H250" s="33">
        <f t="shared" si="49"/>
        <v>1.44479391</v>
      </c>
      <c r="I250" s="33"/>
      <c r="J250" s="33">
        <f t="shared" si="49"/>
        <v>0.17435243</v>
      </c>
      <c r="K250" s="33">
        <f t="shared" si="49"/>
        <v>1.2704414800000001</v>
      </c>
      <c r="L250" s="33"/>
      <c r="M250" s="33">
        <f t="shared" si="49"/>
        <v>0</v>
      </c>
      <c r="N250" s="33">
        <f t="shared" si="49"/>
        <v>0</v>
      </c>
      <c r="O250" s="33">
        <f t="shared" si="49"/>
        <v>0</v>
      </c>
      <c r="P250" s="33">
        <f t="shared" si="49"/>
        <v>0</v>
      </c>
      <c r="Q250" s="33">
        <f t="shared" si="49"/>
        <v>0</v>
      </c>
      <c r="R250" s="33">
        <v>1.44479391</v>
      </c>
      <c r="S250" s="33"/>
      <c r="T250" s="33">
        <v>0.17435243</v>
      </c>
      <c r="U250" s="33">
        <v>1.2704414800000001</v>
      </c>
      <c r="V250" s="213"/>
      <c r="W250" s="211"/>
      <c r="X250" s="211"/>
      <c r="Y250" s="211"/>
      <c r="Z250" s="211"/>
      <c r="AA250" s="211"/>
      <c r="AB250" s="211"/>
      <c r="AC250" s="211"/>
      <c r="AD250" s="211"/>
      <c r="AE250" s="211"/>
      <c r="AF250" s="77"/>
      <c r="AG250" s="211"/>
      <c r="AH250" s="211"/>
      <c r="AI250" s="211"/>
      <c r="AJ250" s="212"/>
    </row>
    <row r="251" spans="1:36" ht="31.5">
      <c r="A251" s="37" t="s">
        <v>647</v>
      </c>
      <c r="B251" s="3" t="s">
        <v>648</v>
      </c>
      <c r="C251" s="33"/>
      <c r="D251" s="213"/>
      <c r="E251" s="213"/>
      <c r="F251" s="213"/>
      <c r="G251" s="213"/>
      <c r="H251" s="5"/>
      <c r="I251" s="213"/>
      <c r="J251" s="213"/>
      <c r="K251" s="213"/>
      <c r="L251" s="213"/>
      <c r="M251" s="213"/>
      <c r="N251" s="213"/>
      <c r="O251" s="213"/>
      <c r="P251" s="213"/>
      <c r="Q251" s="213"/>
      <c r="R251" s="5"/>
      <c r="S251" s="213"/>
      <c r="T251" s="213"/>
      <c r="U251" s="213"/>
      <c r="V251" s="213"/>
      <c r="W251" s="211"/>
      <c r="X251" s="211"/>
      <c r="Y251" s="211"/>
      <c r="Z251" s="211"/>
      <c r="AA251" s="211"/>
      <c r="AB251" s="211"/>
      <c r="AC251" s="211"/>
      <c r="AD251" s="211"/>
      <c r="AE251" s="211"/>
      <c r="AF251" s="77"/>
      <c r="AG251" s="211"/>
      <c r="AH251" s="211"/>
      <c r="AI251" s="211"/>
      <c r="AJ251" s="212"/>
    </row>
    <row r="252" spans="1:36" ht="63">
      <c r="A252" s="46" t="s">
        <v>649</v>
      </c>
      <c r="B252" s="6" t="s">
        <v>544</v>
      </c>
      <c r="C252" s="33"/>
      <c r="D252" s="213"/>
      <c r="E252" s="226"/>
      <c r="F252" s="226"/>
      <c r="G252" s="213"/>
      <c r="H252" s="33"/>
      <c r="I252" s="213"/>
      <c r="J252" s="213"/>
      <c r="K252" s="213"/>
      <c r="L252" s="213"/>
      <c r="M252" s="213"/>
      <c r="N252" s="213"/>
      <c r="O252" s="213"/>
      <c r="P252" s="213"/>
      <c r="Q252" s="213"/>
      <c r="R252" s="33"/>
      <c r="S252" s="213"/>
      <c r="T252" s="213"/>
      <c r="U252" s="213"/>
      <c r="V252" s="213"/>
      <c r="W252" s="211"/>
      <c r="X252" s="211"/>
      <c r="Y252" s="211"/>
      <c r="Z252" s="211"/>
      <c r="AA252" s="211"/>
      <c r="AB252" s="211"/>
      <c r="AC252" s="211"/>
      <c r="AD252" s="211"/>
      <c r="AE252" s="211"/>
      <c r="AF252" s="77"/>
      <c r="AG252" s="211"/>
      <c r="AH252" s="211"/>
      <c r="AI252" s="211"/>
      <c r="AJ252" s="212"/>
    </row>
    <row r="253" spans="1:36" ht="15.75">
      <c r="A253" s="46" t="s">
        <v>649</v>
      </c>
      <c r="B253" s="6" t="s">
        <v>617</v>
      </c>
      <c r="C253" s="33"/>
      <c r="D253" s="213"/>
      <c r="E253" s="213"/>
      <c r="F253" s="213"/>
      <c r="G253" s="213"/>
      <c r="H253" s="33"/>
      <c r="I253" s="213"/>
      <c r="J253" s="213"/>
      <c r="K253" s="213"/>
      <c r="L253" s="213"/>
      <c r="M253" s="213"/>
      <c r="N253" s="213"/>
      <c r="O253" s="213"/>
      <c r="P253" s="213"/>
      <c r="Q253" s="213"/>
      <c r="R253" s="33"/>
      <c r="S253" s="213"/>
      <c r="T253" s="213"/>
      <c r="U253" s="213"/>
      <c r="V253" s="213"/>
      <c r="W253" s="211"/>
      <c r="X253" s="211"/>
      <c r="Y253" s="211"/>
      <c r="Z253" s="211"/>
      <c r="AA253" s="211"/>
      <c r="AB253" s="211"/>
      <c r="AC253" s="211"/>
      <c r="AD253" s="211"/>
      <c r="AE253" s="211"/>
      <c r="AF253" s="77"/>
      <c r="AG253" s="211"/>
      <c r="AH253" s="211"/>
      <c r="AI253" s="211"/>
      <c r="AJ253" s="212"/>
    </row>
    <row r="254" spans="1:36" ht="63">
      <c r="A254" s="46" t="s">
        <v>649</v>
      </c>
      <c r="B254" s="223" t="s">
        <v>878</v>
      </c>
      <c r="C254" s="33">
        <f>D254+E254+F254+G254</f>
        <v>0</v>
      </c>
      <c r="D254" s="213"/>
      <c r="E254" s="213"/>
      <c r="F254" s="213"/>
      <c r="G254" s="213"/>
      <c r="H254" s="5">
        <f>I254+J254+K254+L254</f>
        <v>0.04286</v>
      </c>
      <c r="I254" s="213"/>
      <c r="J254" s="213">
        <v>0.0037819999999999998</v>
      </c>
      <c r="K254" s="213">
        <v>0.039078</v>
      </c>
      <c r="L254" s="213"/>
      <c r="M254" s="213">
        <v>0</v>
      </c>
      <c r="N254" s="213"/>
      <c r="O254" s="213"/>
      <c r="P254" s="213"/>
      <c r="Q254" s="213"/>
      <c r="R254" s="5">
        <v>0.04286</v>
      </c>
      <c r="S254" s="213"/>
      <c r="T254" s="213">
        <v>0.0037819999999999998</v>
      </c>
      <c r="U254" s="213">
        <v>0.039078</v>
      </c>
      <c r="V254" s="213"/>
      <c r="W254" s="211"/>
      <c r="X254" s="211"/>
      <c r="Y254" s="211"/>
      <c r="Z254" s="211"/>
      <c r="AA254" s="211"/>
      <c r="AB254" s="211"/>
      <c r="AC254" s="211"/>
      <c r="AD254" s="211"/>
      <c r="AE254" s="211"/>
      <c r="AF254" s="77"/>
      <c r="AG254" s="211"/>
      <c r="AH254" s="211"/>
      <c r="AI254" s="211"/>
      <c r="AJ254" s="212">
        <v>1</v>
      </c>
    </row>
    <row r="255" spans="1:36" ht="78.75">
      <c r="A255" s="46" t="s">
        <v>649</v>
      </c>
      <c r="B255" s="223" t="s">
        <v>879</v>
      </c>
      <c r="C255" s="33">
        <f>D255+E255+F255+G255</f>
        <v>0</v>
      </c>
      <c r="D255" s="213"/>
      <c r="E255" s="226"/>
      <c r="F255" s="226"/>
      <c r="G255" s="213"/>
      <c r="H255" s="5">
        <f>I255+J255+K255+L255</f>
        <v>0.03289565</v>
      </c>
      <c r="I255" s="213"/>
      <c r="J255" s="213">
        <v>0.00391891</v>
      </c>
      <c r="K255" s="213">
        <v>0.02897674</v>
      </c>
      <c r="L255" s="213"/>
      <c r="M255" s="213">
        <v>0</v>
      </c>
      <c r="N255" s="213"/>
      <c r="O255" s="213"/>
      <c r="P255" s="213"/>
      <c r="Q255" s="213"/>
      <c r="R255" s="5">
        <v>0.03289565</v>
      </c>
      <c r="S255" s="213"/>
      <c r="T255" s="213">
        <v>0.00391891</v>
      </c>
      <c r="U255" s="213">
        <v>0.02897674</v>
      </c>
      <c r="V255" s="213"/>
      <c r="W255" s="211"/>
      <c r="X255" s="211"/>
      <c r="Y255" s="211"/>
      <c r="Z255" s="211"/>
      <c r="AA255" s="211"/>
      <c r="AB255" s="211"/>
      <c r="AC255" s="211"/>
      <c r="AD255" s="211"/>
      <c r="AE255" s="211"/>
      <c r="AF255" s="77"/>
      <c r="AG255" s="211"/>
      <c r="AH255" s="211"/>
      <c r="AI255" s="211"/>
      <c r="AJ255" s="212">
        <v>2.3</v>
      </c>
    </row>
    <row r="256" spans="1:36" ht="78.75">
      <c r="A256" s="46" t="s">
        <v>649</v>
      </c>
      <c r="B256" s="223" t="s">
        <v>880</v>
      </c>
      <c r="C256" s="33">
        <f>D256+E256+F256+G256</f>
        <v>0</v>
      </c>
      <c r="D256" s="44"/>
      <c r="E256" s="44"/>
      <c r="F256" s="44"/>
      <c r="G256" s="44"/>
      <c r="H256" s="5">
        <f>I256+J256+K256+L256</f>
        <v>0.12414114000000001</v>
      </c>
      <c r="I256" s="44"/>
      <c r="J256" s="156">
        <v>0.020379090000000002</v>
      </c>
      <c r="K256" s="156">
        <v>0.10376205000000001</v>
      </c>
      <c r="L256" s="44"/>
      <c r="M256" s="44">
        <v>0</v>
      </c>
      <c r="N256" s="44"/>
      <c r="O256" s="44"/>
      <c r="P256" s="44"/>
      <c r="Q256" s="44"/>
      <c r="R256" s="5">
        <v>0.12414114000000001</v>
      </c>
      <c r="S256" s="44"/>
      <c r="T256" s="156">
        <v>0.020379090000000002</v>
      </c>
      <c r="U256" s="156">
        <v>0.10376205000000001</v>
      </c>
      <c r="V256" s="44"/>
      <c r="W256" s="211"/>
      <c r="X256" s="211"/>
      <c r="Y256" s="211"/>
      <c r="Z256" s="211"/>
      <c r="AA256" s="211"/>
      <c r="AB256" s="211"/>
      <c r="AC256" s="211"/>
      <c r="AD256" s="211"/>
      <c r="AE256" s="211"/>
      <c r="AF256" s="77"/>
      <c r="AG256" s="211"/>
      <c r="AH256" s="211"/>
      <c r="AI256" s="211"/>
      <c r="AJ256" s="212">
        <v>2.3</v>
      </c>
    </row>
    <row r="257" spans="1:36" ht="32.25" customHeight="1">
      <c r="A257" s="46" t="s">
        <v>649</v>
      </c>
      <c r="B257" s="264" t="s">
        <v>680</v>
      </c>
      <c r="C257" s="33">
        <f>C256+C255+C254</f>
        <v>0</v>
      </c>
      <c r="D257" s="33"/>
      <c r="E257" s="33"/>
      <c r="F257" s="33"/>
      <c r="G257" s="33"/>
      <c r="H257" s="33">
        <f aca="true" t="shared" si="50" ref="H257:Q257">H256+H255+H254</f>
        <v>0.19989679000000002</v>
      </c>
      <c r="I257" s="33"/>
      <c r="J257" s="33">
        <f t="shared" si="50"/>
        <v>0.028080000000000004</v>
      </c>
      <c r="K257" s="33">
        <f t="shared" si="50"/>
        <v>0.17181679</v>
      </c>
      <c r="L257" s="33"/>
      <c r="M257" s="33">
        <f t="shared" si="50"/>
        <v>0</v>
      </c>
      <c r="N257" s="33">
        <f t="shared" si="50"/>
        <v>0</v>
      </c>
      <c r="O257" s="33">
        <f t="shared" si="50"/>
        <v>0</v>
      </c>
      <c r="P257" s="33">
        <f t="shared" si="50"/>
        <v>0</v>
      </c>
      <c r="Q257" s="33">
        <f t="shared" si="50"/>
        <v>0</v>
      </c>
      <c r="R257" s="33">
        <v>0.19989679000000002</v>
      </c>
      <c r="S257" s="33"/>
      <c r="T257" s="33">
        <v>0.028080000000000004</v>
      </c>
      <c r="U257" s="33">
        <v>0.17181679</v>
      </c>
      <c r="V257" s="213"/>
      <c r="W257" s="211"/>
      <c r="X257" s="211"/>
      <c r="Y257" s="211"/>
      <c r="Z257" s="211"/>
      <c r="AA257" s="211"/>
      <c r="AB257" s="211"/>
      <c r="AC257" s="211"/>
      <c r="AD257" s="211"/>
      <c r="AE257" s="211"/>
      <c r="AF257" s="77"/>
      <c r="AG257" s="211"/>
      <c r="AH257" s="211"/>
      <c r="AI257" s="211"/>
      <c r="AJ257" s="212"/>
    </row>
    <row r="258" spans="1:36" ht="15.75">
      <c r="A258" s="46"/>
      <c r="B258" s="6" t="s">
        <v>516</v>
      </c>
      <c r="C258" s="33"/>
      <c r="D258" s="7"/>
      <c r="E258" s="7"/>
      <c r="F258" s="7"/>
      <c r="G258" s="7"/>
      <c r="H258" s="5"/>
      <c r="I258" s="7"/>
      <c r="J258" s="7"/>
      <c r="K258" s="7"/>
      <c r="L258" s="7"/>
      <c r="M258" s="7"/>
      <c r="N258" s="7"/>
      <c r="O258" s="7"/>
      <c r="P258" s="7"/>
      <c r="Q258" s="7"/>
      <c r="R258" s="5"/>
      <c r="S258" s="7"/>
      <c r="T258" s="7"/>
      <c r="U258" s="7"/>
      <c r="V258" s="7"/>
      <c r="W258" s="4"/>
      <c r="X258" s="4"/>
      <c r="Y258" s="4"/>
      <c r="Z258" s="4"/>
      <c r="AA258" s="4"/>
      <c r="AB258" s="4"/>
      <c r="AC258" s="4"/>
      <c r="AD258" s="4"/>
      <c r="AE258" s="4"/>
      <c r="AF258" s="77"/>
      <c r="AG258" s="4"/>
      <c r="AH258" s="4"/>
      <c r="AI258" s="4"/>
      <c r="AJ258" s="34"/>
    </row>
    <row r="259" spans="1:36" ht="78.75">
      <c r="A259" s="209" t="s">
        <v>649</v>
      </c>
      <c r="B259" s="223" t="s">
        <v>881</v>
      </c>
      <c r="C259" s="33">
        <f>D259+E259+F259</f>
        <v>0.4087584745762712</v>
      </c>
      <c r="D259" s="7"/>
      <c r="E259" s="7">
        <v>0.27452033898305084</v>
      </c>
      <c r="F259" s="7">
        <v>0.13423813559322034</v>
      </c>
      <c r="G259" s="7"/>
      <c r="H259" s="33"/>
      <c r="I259" s="7"/>
      <c r="J259" s="7"/>
      <c r="K259" s="7"/>
      <c r="L259" s="7"/>
      <c r="M259" s="7"/>
      <c r="N259" s="7"/>
      <c r="O259" s="7"/>
      <c r="P259" s="7"/>
      <c r="Q259" s="7"/>
      <c r="R259" s="33"/>
      <c r="S259" s="7"/>
      <c r="T259" s="7"/>
      <c r="U259" s="7"/>
      <c r="V259" s="7"/>
      <c r="W259" s="4"/>
      <c r="X259" s="4"/>
      <c r="Y259" s="4"/>
      <c r="Z259" s="4"/>
      <c r="AA259" s="4"/>
      <c r="AB259" s="4"/>
      <c r="AC259" s="4"/>
      <c r="AD259" s="4"/>
      <c r="AE259" s="4"/>
      <c r="AF259" s="77"/>
      <c r="AG259" s="4"/>
      <c r="AH259" s="4"/>
      <c r="AI259" s="4"/>
      <c r="AJ259" s="34">
        <v>4</v>
      </c>
    </row>
    <row r="260" spans="1:36" ht="15.75">
      <c r="A260" s="46" t="s">
        <v>649</v>
      </c>
      <c r="B260" s="6" t="s">
        <v>681</v>
      </c>
      <c r="C260" s="33"/>
      <c r="D260" s="7"/>
      <c r="E260" s="7"/>
      <c r="F260" s="7"/>
      <c r="G260" s="7"/>
      <c r="H260" s="33"/>
      <c r="I260" s="7"/>
      <c r="J260" s="7"/>
      <c r="K260" s="7"/>
      <c r="L260" s="7"/>
      <c r="M260" s="7"/>
      <c r="N260" s="7"/>
      <c r="O260" s="7"/>
      <c r="P260" s="7"/>
      <c r="Q260" s="7"/>
      <c r="R260" s="33"/>
      <c r="S260" s="7"/>
      <c r="T260" s="7"/>
      <c r="U260" s="7"/>
      <c r="V260" s="7"/>
      <c r="W260" s="4"/>
      <c r="X260" s="4"/>
      <c r="Y260" s="4"/>
      <c r="Z260" s="4"/>
      <c r="AA260" s="4"/>
      <c r="AB260" s="4"/>
      <c r="AC260" s="4"/>
      <c r="AD260" s="4"/>
      <c r="AE260" s="4"/>
      <c r="AF260" s="77"/>
      <c r="AG260" s="4"/>
      <c r="AH260" s="4"/>
      <c r="AI260" s="4"/>
      <c r="AJ260" s="34"/>
    </row>
    <row r="261" spans="1:36" ht="89.25" customHeight="1">
      <c r="A261" s="209" t="s">
        <v>649</v>
      </c>
      <c r="B261" s="223" t="s">
        <v>882</v>
      </c>
      <c r="C261" s="33">
        <f>E261+F261+G261</f>
        <v>0</v>
      </c>
      <c r="D261" s="213"/>
      <c r="E261" s="213"/>
      <c r="F261" s="213"/>
      <c r="G261" s="213"/>
      <c r="H261" s="33">
        <f>J261+K261</f>
        <v>0.32985899999999996</v>
      </c>
      <c r="I261" s="213"/>
      <c r="J261" s="213">
        <v>0.02474</v>
      </c>
      <c r="K261" s="213">
        <v>0.305119</v>
      </c>
      <c r="L261" s="213"/>
      <c r="M261" s="213">
        <v>0</v>
      </c>
      <c r="N261" s="213"/>
      <c r="O261" s="213"/>
      <c r="P261" s="213"/>
      <c r="Q261" s="213"/>
      <c r="R261" s="33">
        <v>0.32985899999999996</v>
      </c>
      <c r="S261" s="213"/>
      <c r="T261" s="213">
        <v>0.02474</v>
      </c>
      <c r="U261" s="213">
        <v>0.305119</v>
      </c>
      <c r="V261" s="213"/>
      <c r="W261" s="211"/>
      <c r="X261" s="211"/>
      <c r="Y261" s="211"/>
      <c r="Z261" s="211"/>
      <c r="AA261" s="211"/>
      <c r="AB261" s="211"/>
      <c r="AC261" s="211"/>
      <c r="AD261" s="211"/>
      <c r="AE261" s="211"/>
      <c r="AF261" s="77"/>
      <c r="AG261" s="211"/>
      <c r="AH261" s="211"/>
      <c r="AI261" s="211"/>
      <c r="AJ261" s="212">
        <v>2</v>
      </c>
    </row>
    <row r="262" spans="1:36" ht="27" customHeight="1">
      <c r="A262" s="46" t="s">
        <v>649</v>
      </c>
      <c r="B262" s="6" t="s">
        <v>512</v>
      </c>
      <c r="C262" s="33"/>
      <c r="D262" s="7"/>
      <c r="E262" s="7"/>
      <c r="F262" s="7"/>
      <c r="G262" s="7"/>
      <c r="H262" s="33"/>
      <c r="I262" s="7"/>
      <c r="J262" s="7"/>
      <c r="K262" s="7"/>
      <c r="L262" s="7"/>
      <c r="M262" s="7"/>
      <c r="N262" s="7"/>
      <c r="O262" s="7"/>
      <c r="P262" s="7"/>
      <c r="Q262" s="7"/>
      <c r="R262" s="33"/>
      <c r="S262" s="7"/>
      <c r="T262" s="7"/>
      <c r="U262" s="7"/>
      <c r="V262" s="7"/>
      <c r="W262" s="4"/>
      <c r="X262" s="4"/>
      <c r="Y262" s="4"/>
      <c r="Z262" s="4"/>
      <c r="AA262" s="4"/>
      <c r="AB262" s="4"/>
      <c r="AC262" s="4"/>
      <c r="AD262" s="4"/>
      <c r="AE262" s="4"/>
      <c r="AF262" s="77"/>
      <c r="AG262" s="4"/>
      <c r="AH262" s="4"/>
      <c r="AI262" s="4"/>
      <c r="AJ262" s="34"/>
    </row>
    <row r="263" spans="1:36" ht="66.75" customHeight="1">
      <c r="A263" s="209" t="s">
        <v>649</v>
      </c>
      <c r="B263" s="223" t="s">
        <v>883</v>
      </c>
      <c r="C263" s="33">
        <f>E263+F263</f>
        <v>0.3787584745762712</v>
      </c>
      <c r="D263" s="213"/>
      <c r="E263" s="213">
        <v>0.27452033898305084</v>
      </c>
      <c r="F263" s="213">
        <v>0.10423813559322034</v>
      </c>
      <c r="G263" s="213"/>
      <c r="H263" s="33">
        <f>J263+K263</f>
        <v>0.396346</v>
      </c>
      <c r="I263" s="213"/>
      <c r="J263" s="213">
        <v>0.038937</v>
      </c>
      <c r="K263" s="213">
        <v>0.357409</v>
      </c>
      <c r="L263" s="213"/>
      <c r="M263" s="213">
        <v>0</v>
      </c>
      <c r="N263" s="213"/>
      <c r="O263" s="213"/>
      <c r="P263" s="213"/>
      <c r="Q263" s="213"/>
      <c r="R263" s="33">
        <v>0.396346</v>
      </c>
      <c r="S263" s="213"/>
      <c r="T263" s="213">
        <v>0.038937</v>
      </c>
      <c r="U263" s="213">
        <v>0.357409</v>
      </c>
      <c r="V263" s="213"/>
      <c r="W263" s="211"/>
      <c r="X263" s="211"/>
      <c r="Y263" s="211"/>
      <c r="Z263" s="211"/>
      <c r="AA263" s="211"/>
      <c r="AB263" s="211"/>
      <c r="AC263" s="211"/>
      <c r="AD263" s="211"/>
      <c r="AE263" s="211"/>
      <c r="AF263" s="77"/>
      <c r="AG263" s="211"/>
      <c r="AH263" s="211"/>
      <c r="AI263" s="211"/>
      <c r="AJ263" s="212">
        <v>2</v>
      </c>
    </row>
    <row r="264" spans="1:36" ht="24.75" customHeight="1">
      <c r="A264" s="46" t="s">
        <v>649</v>
      </c>
      <c r="B264" s="6" t="s">
        <v>515</v>
      </c>
      <c r="C264" s="33"/>
      <c r="D264" s="7"/>
      <c r="E264" s="7"/>
      <c r="F264" s="7"/>
      <c r="G264" s="7"/>
      <c r="H264" s="33"/>
      <c r="I264" s="7"/>
      <c r="J264" s="7"/>
      <c r="K264" s="7"/>
      <c r="L264" s="7"/>
      <c r="M264" s="7"/>
      <c r="N264" s="7"/>
      <c r="O264" s="7"/>
      <c r="P264" s="7"/>
      <c r="Q264" s="7"/>
      <c r="R264" s="33"/>
      <c r="S264" s="7"/>
      <c r="T264" s="7"/>
      <c r="U264" s="7"/>
      <c r="V264" s="7"/>
      <c r="W264" s="4"/>
      <c r="X264" s="4"/>
      <c r="Y264" s="4"/>
      <c r="Z264" s="4"/>
      <c r="AA264" s="4"/>
      <c r="AB264" s="4"/>
      <c r="AC264" s="4"/>
      <c r="AD264" s="4"/>
      <c r="AE264" s="4"/>
      <c r="AF264" s="77"/>
      <c r="AG264" s="4"/>
      <c r="AH264" s="4"/>
      <c r="AI264" s="4"/>
      <c r="AJ264" s="34"/>
    </row>
    <row r="265" spans="1:36" ht="68.25" customHeight="1">
      <c r="A265" s="209" t="s">
        <v>649</v>
      </c>
      <c r="B265" s="223" t="s">
        <v>884</v>
      </c>
      <c r="C265" s="33">
        <f>E265+F265</f>
        <v>0.4087584745762712</v>
      </c>
      <c r="D265" s="213"/>
      <c r="E265" s="213">
        <v>0.27452033898305084</v>
      </c>
      <c r="F265" s="213">
        <v>0.13423813559322034</v>
      </c>
      <c r="G265" s="213"/>
      <c r="H265" s="33">
        <f>J265+K265</f>
        <v>0.354271</v>
      </c>
      <c r="I265" s="213"/>
      <c r="J265" s="213">
        <v>0.042262</v>
      </c>
      <c r="K265" s="213">
        <v>0.312009</v>
      </c>
      <c r="L265" s="213"/>
      <c r="M265" s="213">
        <v>0</v>
      </c>
      <c r="N265" s="213"/>
      <c r="O265" s="213"/>
      <c r="P265" s="213"/>
      <c r="Q265" s="213"/>
      <c r="R265" s="33">
        <v>0.354271</v>
      </c>
      <c r="S265" s="213"/>
      <c r="T265" s="213">
        <v>0.042262</v>
      </c>
      <c r="U265" s="213">
        <v>0.312009</v>
      </c>
      <c r="V265" s="213"/>
      <c r="W265" s="211"/>
      <c r="X265" s="211"/>
      <c r="Y265" s="211"/>
      <c r="Z265" s="211"/>
      <c r="AA265" s="211"/>
      <c r="AB265" s="211"/>
      <c r="AC265" s="211"/>
      <c r="AD265" s="211"/>
      <c r="AE265" s="211"/>
      <c r="AF265" s="77"/>
      <c r="AG265" s="211"/>
      <c r="AH265" s="211"/>
      <c r="AI265" s="211"/>
      <c r="AJ265" s="212">
        <v>2</v>
      </c>
    </row>
    <row r="266" spans="1:36" ht="26.25" customHeight="1">
      <c r="A266" s="46" t="s">
        <v>649</v>
      </c>
      <c r="B266" s="6" t="s">
        <v>513</v>
      </c>
      <c r="C266" s="33"/>
      <c r="D266" s="7"/>
      <c r="E266" s="7"/>
      <c r="F266" s="7"/>
      <c r="G266" s="7"/>
      <c r="H266" s="33"/>
      <c r="I266" s="7"/>
      <c r="J266" s="7"/>
      <c r="K266" s="7"/>
      <c r="L266" s="7"/>
      <c r="M266" s="7"/>
      <c r="N266" s="7"/>
      <c r="O266" s="7"/>
      <c r="P266" s="7"/>
      <c r="Q266" s="7"/>
      <c r="R266" s="33"/>
      <c r="S266" s="7"/>
      <c r="T266" s="7"/>
      <c r="U266" s="7"/>
      <c r="V266" s="7"/>
      <c r="W266" s="4"/>
      <c r="X266" s="4"/>
      <c r="Y266" s="4"/>
      <c r="Z266" s="4"/>
      <c r="AA266" s="4"/>
      <c r="AB266" s="4"/>
      <c r="AC266" s="4"/>
      <c r="AD266" s="4"/>
      <c r="AE266" s="4"/>
      <c r="AF266" s="77"/>
      <c r="AG266" s="4"/>
      <c r="AH266" s="4"/>
      <c r="AI266" s="4"/>
      <c r="AJ266" s="34"/>
    </row>
    <row r="267" spans="1:36" ht="82.5" customHeight="1">
      <c r="A267" s="209" t="s">
        <v>649</v>
      </c>
      <c r="B267" s="223" t="s">
        <v>885</v>
      </c>
      <c r="C267" s="33">
        <f>E267+F267</f>
        <v>0.4237584745762712</v>
      </c>
      <c r="D267" s="213"/>
      <c r="E267" s="213">
        <v>0.27452033898305084</v>
      </c>
      <c r="F267" s="213">
        <v>0.14923813559322036</v>
      </c>
      <c r="G267" s="213"/>
      <c r="H267" s="33"/>
      <c r="I267" s="213"/>
      <c r="J267" s="213"/>
      <c r="K267" s="213"/>
      <c r="L267" s="213"/>
      <c r="M267" s="213"/>
      <c r="N267" s="213"/>
      <c r="O267" s="213"/>
      <c r="P267" s="213"/>
      <c r="Q267" s="213"/>
      <c r="R267" s="33"/>
      <c r="S267" s="213"/>
      <c r="T267" s="213"/>
      <c r="U267" s="213"/>
      <c r="V267" s="213"/>
      <c r="W267" s="211"/>
      <c r="X267" s="211"/>
      <c r="Y267" s="211"/>
      <c r="Z267" s="211"/>
      <c r="AA267" s="211"/>
      <c r="AB267" s="211"/>
      <c r="AC267" s="211"/>
      <c r="AD267" s="211"/>
      <c r="AE267" s="211"/>
      <c r="AF267" s="77"/>
      <c r="AG267" s="211"/>
      <c r="AH267" s="211"/>
      <c r="AI267" s="211"/>
      <c r="AJ267" s="212">
        <v>3</v>
      </c>
    </row>
    <row r="268" spans="1:36" ht="99" customHeight="1">
      <c r="A268" s="209" t="s">
        <v>649</v>
      </c>
      <c r="B268" s="223" t="s">
        <v>886</v>
      </c>
      <c r="C268" s="33">
        <f>E268+F268</f>
        <v>0</v>
      </c>
      <c r="D268" s="213"/>
      <c r="E268" s="213"/>
      <c r="F268" s="213"/>
      <c r="G268" s="213"/>
      <c r="H268" s="33">
        <f>J268+K268</f>
        <v>0.37773502999999997</v>
      </c>
      <c r="I268" s="213"/>
      <c r="J268" s="213">
        <v>0.05054801</v>
      </c>
      <c r="K268" s="213">
        <v>0.32718702</v>
      </c>
      <c r="L268" s="213"/>
      <c r="M268" s="213">
        <v>0</v>
      </c>
      <c r="N268" s="213"/>
      <c r="O268" s="213"/>
      <c r="P268" s="213"/>
      <c r="Q268" s="213"/>
      <c r="R268" s="33">
        <v>0.37773502999999997</v>
      </c>
      <c r="S268" s="213"/>
      <c r="T268" s="213">
        <v>0.05054801</v>
      </c>
      <c r="U268" s="213">
        <v>0.32718702</v>
      </c>
      <c r="V268" s="213"/>
      <c r="W268" s="211"/>
      <c r="X268" s="211"/>
      <c r="Y268" s="211"/>
      <c r="Z268" s="211"/>
      <c r="AA268" s="211"/>
      <c r="AB268" s="211"/>
      <c r="AC268" s="211"/>
      <c r="AD268" s="211"/>
      <c r="AE268" s="211"/>
      <c r="AF268" s="77"/>
      <c r="AG268" s="211"/>
      <c r="AH268" s="211"/>
      <c r="AI268" s="211"/>
      <c r="AJ268" s="212">
        <v>3</v>
      </c>
    </row>
    <row r="269" spans="1:36" ht="31.5" customHeight="1">
      <c r="A269" s="209"/>
      <c r="B269" s="47" t="s">
        <v>613</v>
      </c>
      <c r="C269" s="33">
        <f>C268+C267</f>
        <v>0.4237584745762712</v>
      </c>
      <c r="D269" s="33"/>
      <c r="E269" s="33">
        <f aca="true" t="shared" si="51" ref="E269:Q269">E268+E267</f>
        <v>0.27452033898305084</v>
      </c>
      <c r="F269" s="33">
        <f t="shared" si="51"/>
        <v>0.14923813559322036</v>
      </c>
      <c r="G269" s="33"/>
      <c r="H269" s="33">
        <f t="shared" si="51"/>
        <v>0.37773502999999997</v>
      </c>
      <c r="I269" s="33"/>
      <c r="J269" s="33">
        <f t="shared" si="51"/>
        <v>0.05054801</v>
      </c>
      <c r="K269" s="33">
        <f t="shared" si="51"/>
        <v>0.32718702</v>
      </c>
      <c r="L269" s="33"/>
      <c r="M269" s="33">
        <f t="shared" si="51"/>
        <v>0</v>
      </c>
      <c r="N269" s="33">
        <f t="shared" si="51"/>
        <v>0</v>
      </c>
      <c r="O269" s="33">
        <f t="shared" si="51"/>
        <v>0</v>
      </c>
      <c r="P269" s="33">
        <f t="shared" si="51"/>
        <v>0</v>
      </c>
      <c r="Q269" s="33">
        <f t="shared" si="51"/>
        <v>0</v>
      </c>
      <c r="R269" s="33">
        <v>0.37773502999999997</v>
      </c>
      <c r="S269" s="33"/>
      <c r="T269" s="33">
        <v>0.05054801</v>
      </c>
      <c r="U269" s="33">
        <v>0.32718702</v>
      </c>
      <c r="V269" s="213"/>
      <c r="W269" s="211"/>
      <c r="X269" s="211"/>
      <c r="Y269" s="211"/>
      <c r="Z269" s="211"/>
      <c r="AA269" s="211"/>
      <c r="AB269" s="211"/>
      <c r="AC269" s="211"/>
      <c r="AD269" s="211"/>
      <c r="AE269" s="211"/>
      <c r="AF269" s="77"/>
      <c r="AG269" s="211"/>
      <c r="AH269" s="211"/>
      <c r="AI269" s="211"/>
      <c r="AJ269" s="212"/>
    </row>
    <row r="270" spans="1:36" ht="21.75" customHeight="1">
      <c r="A270" s="46" t="s">
        <v>649</v>
      </c>
      <c r="B270" s="6" t="s">
        <v>514</v>
      </c>
      <c r="C270" s="33"/>
      <c r="D270" s="7"/>
      <c r="E270" s="7"/>
      <c r="F270" s="7"/>
      <c r="G270" s="7"/>
      <c r="H270" s="33"/>
      <c r="I270" s="7"/>
      <c r="J270" s="7"/>
      <c r="K270" s="7"/>
      <c r="L270" s="7"/>
      <c r="M270" s="7"/>
      <c r="N270" s="7"/>
      <c r="O270" s="7"/>
      <c r="P270" s="7"/>
      <c r="Q270" s="7"/>
      <c r="R270" s="33"/>
      <c r="S270" s="7"/>
      <c r="T270" s="7"/>
      <c r="U270" s="7"/>
      <c r="V270" s="7"/>
      <c r="W270" s="4"/>
      <c r="X270" s="4"/>
      <c r="Y270" s="4"/>
      <c r="Z270" s="4"/>
      <c r="AA270" s="4"/>
      <c r="AB270" s="4"/>
      <c r="AC270" s="4"/>
      <c r="AD270" s="4"/>
      <c r="AE270" s="4"/>
      <c r="AF270" s="77"/>
      <c r="AG270" s="4"/>
      <c r="AH270" s="4"/>
      <c r="AI270" s="4"/>
      <c r="AJ270" s="34"/>
    </row>
    <row r="271" spans="1:36" ht="88.5" customHeight="1">
      <c r="A271" s="209" t="s">
        <v>649</v>
      </c>
      <c r="B271" s="223" t="s">
        <v>887</v>
      </c>
      <c r="C271" s="33">
        <f>E271+F271</f>
        <v>0.4237584745762712</v>
      </c>
      <c r="D271" s="7"/>
      <c r="E271" s="7">
        <v>0.27452033898305084</v>
      </c>
      <c r="F271" s="7">
        <v>0.14923813559322036</v>
      </c>
      <c r="G271" s="7"/>
      <c r="H271" s="33"/>
      <c r="I271" s="7"/>
      <c r="J271" s="7"/>
      <c r="K271" s="7"/>
      <c r="L271" s="7"/>
      <c r="M271" s="7"/>
      <c r="N271" s="7"/>
      <c r="O271" s="7"/>
      <c r="P271" s="7"/>
      <c r="Q271" s="7"/>
      <c r="R271" s="33"/>
      <c r="S271" s="7"/>
      <c r="T271" s="7"/>
      <c r="U271" s="7"/>
      <c r="V271" s="7"/>
      <c r="W271" s="4"/>
      <c r="X271" s="4"/>
      <c r="Y271" s="4"/>
      <c r="Z271" s="4"/>
      <c r="AA271" s="4"/>
      <c r="AB271" s="4"/>
      <c r="AC271" s="4"/>
      <c r="AD271" s="4"/>
      <c r="AE271" s="4"/>
      <c r="AF271" s="77"/>
      <c r="AG271" s="4"/>
      <c r="AH271" s="4"/>
      <c r="AI271" s="4"/>
      <c r="AJ271" s="34">
        <v>4</v>
      </c>
    </row>
    <row r="272" spans="1:36" ht="46.5" customHeight="1">
      <c r="A272" s="209"/>
      <c r="B272" s="20" t="s">
        <v>619</v>
      </c>
      <c r="C272" s="33">
        <f>C271+C269+C265+C263+C261+C259</f>
        <v>2.0437923728813563</v>
      </c>
      <c r="D272" s="33"/>
      <c r="E272" s="33">
        <f aca="true" t="shared" si="52" ref="E272:Q272">E271+E269+E265+E263+E261+E259</f>
        <v>1.3726016949152542</v>
      </c>
      <c r="F272" s="33">
        <f t="shared" si="52"/>
        <v>0.6711906779661017</v>
      </c>
      <c r="G272" s="33"/>
      <c r="H272" s="33">
        <f t="shared" si="52"/>
        <v>1.4582110299999997</v>
      </c>
      <c r="I272" s="33"/>
      <c r="J272" s="33">
        <f t="shared" si="52"/>
        <v>0.15648701</v>
      </c>
      <c r="K272" s="33">
        <f t="shared" si="52"/>
        <v>1.30172402</v>
      </c>
      <c r="L272" s="33"/>
      <c r="M272" s="33">
        <f t="shared" si="52"/>
        <v>0</v>
      </c>
      <c r="N272" s="33">
        <f t="shared" si="52"/>
        <v>0</v>
      </c>
      <c r="O272" s="33">
        <f t="shared" si="52"/>
        <v>0</v>
      </c>
      <c r="P272" s="33">
        <f t="shared" si="52"/>
        <v>0</v>
      </c>
      <c r="Q272" s="33">
        <f t="shared" si="52"/>
        <v>0</v>
      </c>
      <c r="R272" s="33">
        <v>1.4582110299999997</v>
      </c>
      <c r="S272" s="33"/>
      <c r="T272" s="33">
        <v>0.15648701</v>
      </c>
      <c r="U272" s="33">
        <v>1.30172402</v>
      </c>
      <c r="V272" s="213"/>
      <c r="W272" s="211"/>
      <c r="X272" s="211"/>
      <c r="Y272" s="211"/>
      <c r="Z272" s="211"/>
      <c r="AA272" s="211"/>
      <c r="AB272" s="211"/>
      <c r="AC272" s="211"/>
      <c r="AD272" s="211"/>
      <c r="AE272" s="211"/>
      <c r="AF272" s="77"/>
      <c r="AG272" s="211"/>
      <c r="AH272" s="211"/>
      <c r="AI272" s="211"/>
      <c r="AJ272" s="212"/>
    </row>
    <row r="273" spans="1:36" ht="45" customHeight="1">
      <c r="A273" s="209" t="s">
        <v>649</v>
      </c>
      <c r="B273" s="263" t="s">
        <v>684</v>
      </c>
      <c r="C273" s="33">
        <f>C272+C257</f>
        <v>2.0437923728813563</v>
      </c>
      <c r="D273" s="33"/>
      <c r="E273" s="33">
        <f aca="true" t="shared" si="53" ref="E273:Q273">E272+E257</f>
        <v>1.3726016949152542</v>
      </c>
      <c r="F273" s="33">
        <f t="shared" si="53"/>
        <v>0.6711906779661017</v>
      </c>
      <c r="G273" s="33"/>
      <c r="H273" s="33">
        <f t="shared" si="53"/>
        <v>1.6581078199999997</v>
      </c>
      <c r="I273" s="33"/>
      <c r="J273" s="33">
        <f t="shared" si="53"/>
        <v>0.18456701</v>
      </c>
      <c r="K273" s="33">
        <f t="shared" si="53"/>
        <v>1.47354081</v>
      </c>
      <c r="L273" s="33"/>
      <c r="M273" s="33">
        <f t="shared" si="53"/>
        <v>0</v>
      </c>
      <c r="N273" s="33">
        <f t="shared" si="53"/>
        <v>0</v>
      </c>
      <c r="O273" s="33">
        <f t="shared" si="53"/>
        <v>0</v>
      </c>
      <c r="P273" s="33">
        <f t="shared" si="53"/>
        <v>0</v>
      </c>
      <c r="Q273" s="33">
        <f t="shared" si="53"/>
        <v>0</v>
      </c>
      <c r="R273" s="33">
        <v>1.6581078199999997</v>
      </c>
      <c r="S273" s="33"/>
      <c r="T273" s="33">
        <v>0.18456701</v>
      </c>
      <c r="U273" s="33">
        <v>1.47354081</v>
      </c>
      <c r="V273" s="213"/>
      <c r="W273" s="211"/>
      <c r="X273" s="211"/>
      <c r="Y273" s="211"/>
      <c r="Z273" s="211"/>
      <c r="AA273" s="211"/>
      <c r="AB273" s="211"/>
      <c r="AC273" s="211"/>
      <c r="AD273" s="211"/>
      <c r="AE273" s="211"/>
      <c r="AF273" s="77"/>
      <c r="AG273" s="211"/>
      <c r="AH273" s="211"/>
      <c r="AI273" s="211"/>
      <c r="AJ273" s="212"/>
    </row>
    <row r="274" spans="1:36" ht="72" customHeight="1">
      <c r="A274" s="46" t="s">
        <v>650</v>
      </c>
      <c r="B274" s="8" t="s">
        <v>545</v>
      </c>
      <c r="C274" s="33"/>
      <c r="D274" s="7"/>
      <c r="E274" s="7"/>
      <c r="F274" s="7"/>
      <c r="G274" s="7"/>
      <c r="H274" s="33"/>
      <c r="I274" s="7"/>
      <c r="J274" s="7"/>
      <c r="K274" s="7"/>
      <c r="L274" s="7"/>
      <c r="M274" s="7"/>
      <c r="N274" s="7"/>
      <c r="O274" s="7"/>
      <c r="P274" s="7"/>
      <c r="Q274" s="7"/>
      <c r="R274" s="33"/>
      <c r="S274" s="7"/>
      <c r="T274" s="7"/>
      <c r="U274" s="7"/>
      <c r="V274" s="7"/>
      <c r="W274" s="4"/>
      <c r="X274" s="4"/>
      <c r="Y274" s="4"/>
      <c r="Z274" s="4"/>
      <c r="AA274" s="4"/>
      <c r="AB274" s="4"/>
      <c r="AC274" s="4"/>
      <c r="AD274" s="4"/>
      <c r="AE274" s="4"/>
      <c r="AF274" s="77"/>
      <c r="AG274" s="4"/>
      <c r="AH274" s="4"/>
      <c r="AI274" s="4"/>
      <c r="AJ274" s="34"/>
    </row>
    <row r="275" spans="1:36" ht="28.5" customHeight="1">
      <c r="A275" s="46" t="s">
        <v>650</v>
      </c>
      <c r="B275" s="6" t="s">
        <v>546</v>
      </c>
      <c r="C275" s="33"/>
      <c r="D275" s="7"/>
      <c r="E275" s="7"/>
      <c r="F275" s="7"/>
      <c r="G275" s="7"/>
      <c r="H275" s="33"/>
      <c r="I275" s="7"/>
      <c r="J275" s="7"/>
      <c r="K275" s="7"/>
      <c r="L275" s="7"/>
      <c r="M275" s="7"/>
      <c r="N275" s="7"/>
      <c r="O275" s="7"/>
      <c r="P275" s="7"/>
      <c r="Q275" s="7"/>
      <c r="R275" s="33"/>
      <c r="S275" s="7"/>
      <c r="T275" s="7"/>
      <c r="U275" s="7"/>
      <c r="V275" s="7"/>
      <c r="W275" s="4"/>
      <c r="X275" s="4"/>
      <c r="Y275" s="4"/>
      <c r="Z275" s="4"/>
      <c r="AA275" s="4"/>
      <c r="AB275" s="4"/>
      <c r="AC275" s="4"/>
      <c r="AD275" s="4"/>
      <c r="AE275" s="4"/>
      <c r="AF275" s="77"/>
      <c r="AG275" s="4"/>
      <c r="AH275" s="4"/>
      <c r="AI275" s="4"/>
      <c r="AJ275" s="34"/>
    </row>
    <row r="276" spans="1:36" ht="80.25" customHeight="1">
      <c r="A276" s="209" t="s">
        <v>650</v>
      </c>
      <c r="B276" s="223" t="s">
        <v>888</v>
      </c>
      <c r="C276" s="33">
        <f>E276+F276</f>
        <v>0.15216440677966103</v>
      </c>
      <c r="D276" s="213"/>
      <c r="E276" s="213">
        <v>0.0553364406779661</v>
      </c>
      <c r="F276" s="213">
        <v>0.09682796610169492</v>
      </c>
      <c r="G276" s="213"/>
      <c r="H276" s="33">
        <f>J276+K276</f>
        <v>0.14489491999999998</v>
      </c>
      <c r="I276" s="213"/>
      <c r="J276" s="213">
        <v>0.016196</v>
      </c>
      <c r="K276" s="213">
        <v>0.12869892</v>
      </c>
      <c r="L276" s="213"/>
      <c r="M276" s="213">
        <v>0</v>
      </c>
      <c r="N276" s="213"/>
      <c r="O276" s="213"/>
      <c r="P276" s="213"/>
      <c r="Q276" s="213"/>
      <c r="R276" s="33">
        <v>0.14489491999999998</v>
      </c>
      <c r="S276" s="213"/>
      <c r="T276" s="213">
        <v>0.016196</v>
      </c>
      <c r="U276" s="213">
        <v>0.12869892</v>
      </c>
      <c r="V276" s="213"/>
      <c r="W276" s="211"/>
      <c r="X276" s="211"/>
      <c r="Y276" s="211"/>
      <c r="Z276" s="211"/>
      <c r="AA276" s="211"/>
      <c r="AB276" s="211"/>
      <c r="AC276" s="211"/>
      <c r="AD276" s="211"/>
      <c r="AE276" s="211"/>
      <c r="AF276" s="77"/>
      <c r="AG276" s="211"/>
      <c r="AH276" s="211"/>
      <c r="AI276" s="211"/>
      <c r="AJ276" s="212">
        <v>1</v>
      </c>
    </row>
    <row r="277" spans="1:36" ht="74.25" customHeight="1">
      <c r="A277" s="209" t="s">
        <v>650</v>
      </c>
      <c r="B277" s="223" t="s">
        <v>889</v>
      </c>
      <c r="C277" s="33">
        <f aca="true" t="shared" si="54" ref="C277:C300">E277+F277</f>
        <v>0.15216440677966103</v>
      </c>
      <c r="D277" s="213"/>
      <c r="E277" s="213">
        <v>0.0553364406779661</v>
      </c>
      <c r="F277" s="213">
        <v>0.09682796610169492</v>
      </c>
      <c r="G277" s="213"/>
      <c r="H277" s="33">
        <f aca="true" t="shared" si="55" ref="H277:H300">J277+K277</f>
        <v>0</v>
      </c>
      <c r="I277" s="213"/>
      <c r="J277" s="213">
        <v>0</v>
      </c>
      <c r="K277" s="213">
        <v>0</v>
      </c>
      <c r="L277" s="213"/>
      <c r="M277" s="213">
        <v>0</v>
      </c>
      <c r="N277" s="213"/>
      <c r="O277" s="213"/>
      <c r="P277" s="213"/>
      <c r="Q277" s="213"/>
      <c r="R277" s="33">
        <v>0</v>
      </c>
      <c r="S277" s="213"/>
      <c r="T277" s="213">
        <v>0</v>
      </c>
      <c r="U277" s="213">
        <v>0</v>
      </c>
      <c r="V277" s="213"/>
      <c r="W277" s="211"/>
      <c r="X277" s="211"/>
      <c r="Y277" s="211"/>
      <c r="Z277" s="211"/>
      <c r="AA277" s="211"/>
      <c r="AB277" s="211"/>
      <c r="AC277" s="211"/>
      <c r="AD277" s="211"/>
      <c r="AE277" s="211"/>
      <c r="AF277" s="77"/>
      <c r="AG277" s="211"/>
      <c r="AH277" s="211"/>
      <c r="AI277" s="211"/>
      <c r="AJ277" s="212">
        <v>1</v>
      </c>
    </row>
    <row r="278" spans="1:36" ht="69" customHeight="1">
      <c r="A278" s="209" t="s">
        <v>650</v>
      </c>
      <c r="B278" s="223" t="s">
        <v>890</v>
      </c>
      <c r="C278" s="33">
        <f t="shared" si="54"/>
        <v>0</v>
      </c>
      <c r="D278" s="213"/>
      <c r="E278" s="213"/>
      <c r="F278" s="213"/>
      <c r="G278" s="213"/>
      <c r="H278" s="33">
        <f t="shared" si="55"/>
        <v>0.15471046</v>
      </c>
      <c r="I278" s="213"/>
      <c r="J278" s="213">
        <v>0.01923</v>
      </c>
      <c r="K278" s="213">
        <v>0.13548046</v>
      </c>
      <c r="L278" s="213"/>
      <c r="M278" s="213">
        <v>0</v>
      </c>
      <c r="N278" s="213"/>
      <c r="O278" s="213"/>
      <c r="P278" s="213"/>
      <c r="Q278" s="213"/>
      <c r="R278" s="33">
        <v>0.15471046</v>
      </c>
      <c r="S278" s="213"/>
      <c r="T278" s="213">
        <v>0.01923</v>
      </c>
      <c r="U278" s="213">
        <v>0.13548046</v>
      </c>
      <c r="V278" s="213"/>
      <c r="W278" s="211"/>
      <c r="X278" s="211"/>
      <c r="Y278" s="211"/>
      <c r="Z278" s="211"/>
      <c r="AA278" s="211"/>
      <c r="AB278" s="211"/>
      <c r="AC278" s="211"/>
      <c r="AD278" s="211"/>
      <c r="AE278" s="211"/>
      <c r="AF278" s="77"/>
      <c r="AG278" s="211"/>
      <c r="AH278" s="211"/>
      <c r="AI278" s="211"/>
      <c r="AJ278" s="212">
        <v>1</v>
      </c>
    </row>
    <row r="279" spans="1:36" ht="50.25" customHeight="1">
      <c r="A279" s="209" t="s">
        <v>650</v>
      </c>
      <c r="B279" s="223" t="s">
        <v>891</v>
      </c>
      <c r="C279" s="33">
        <f t="shared" si="54"/>
        <v>0.15216440677966103</v>
      </c>
      <c r="D279" s="213"/>
      <c r="E279" s="213">
        <v>0.0553364406779661</v>
      </c>
      <c r="F279" s="213">
        <v>0.09682796610169492</v>
      </c>
      <c r="G279" s="213"/>
      <c r="H279" s="33">
        <f t="shared" si="55"/>
        <v>0.13008799999999998</v>
      </c>
      <c r="I279" s="213"/>
      <c r="J279" s="213">
        <v>0.01729</v>
      </c>
      <c r="K279" s="213">
        <v>0.112798</v>
      </c>
      <c r="L279" s="213"/>
      <c r="M279" s="213">
        <v>0</v>
      </c>
      <c r="N279" s="213"/>
      <c r="O279" s="213"/>
      <c r="P279" s="213"/>
      <c r="Q279" s="213"/>
      <c r="R279" s="33">
        <v>0.13008799999999998</v>
      </c>
      <c r="S279" s="213"/>
      <c r="T279" s="213">
        <v>0.01729</v>
      </c>
      <c r="U279" s="213">
        <v>0.112798</v>
      </c>
      <c r="V279" s="213"/>
      <c r="W279" s="211"/>
      <c r="X279" s="211"/>
      <c r="Y279" s="211"/>
      <c r="Z279" s="211"/>
      <c r="AA279" s="211"/>
      <c r="AB279" s="211"/>
      <c r="AC279" s="211"/>
      <c r="AD279" s="211"/>
      <c r="AE279" s="211"/>
      <c r="AF279" s="77"/>
      <c r="AG279" s="211"/>
      <c r="AH279" s="211"/>
      <c r="AI279" s="211"/>
      <c r="AJ279" s="212">
        <v>2</v>
      </c>
    </row>
    <row r="280" spans="1:36" ht="63" customHeight="1">
      <c r="A280" s="209" t="s">
        <v>650</v>
      </c>
      <c r="B280" s="223" t="s">
        <v>892</v>
      </c>
      <c r="C280" s="33">
        <f t="shared" si="54"/>
        <v>0.15216440677966103</v>
      </c>
      <c r="D280" s="213"/>
      <c r="E280" s="213">
        <v>0.0553364406779661</v>
      </c>
      <c r="F280" s="213">
        <v>0.09682796610169492</v>
      </c>
      <c r="G280" s="213"/>
      <c r="H280" s="33">
        <f t="shared" si="55"/>
        <v>0.12890483</v>
      </c>
      <c r="I280" s="213"/>
      <c r="J280" s="213">
        <v>0.01721842</v>
      </c>
      <c r="K280" s="213">
        <v>0.11168641</v>
      </c>
      <c r="L280" s="213"/>
      <c r="M280" s="213">
        <v>0</v>
      </c>
      <c r="N280" s="213"/>
      <c r="O280" s="213"/>
      <c r="P280" s="213"/>
      <c r="Q280" s="213"/>
      <c r="R280" s="33">
        <v>0.12890483</v>
      </c>
      <c r="S280" s="213"/>
      <c r="T280" s="213">
        <v>0.01721842</v>
      </c>
      <c r="U280" s="213">
        <v>0.11168641</v>
      </c>
      <c r="V280" s="213"/>
      <c r="W280" s="211"/>
      <c r="X280" s="211"/>
      <c r="Y280" s="211"/>
      <c r="Z280" s="211"/>
      <c r="AA280" s="211"/>
      <c r="AB280" s="211"/>
      <c r="AC280" s="211"/>
      <c r="AD280" s="211"/>
      <c r="AE280" s="211"/>
      <c r="AF280" s="77"/>
      <c r="AG280" s="211"/>
      <c r="AH280" s="211"/>
      <c r="AI280" s="211"/>
      <c r="AJ280" s="212">
        <v>3</v>
      </c>
    </row>
    <row r="281" spans="1:36" ht="78.75">
      <c r="A281" s="209" t="s">
        <v>650</v>
      </c>
      <c r="B281" s="223" t="s">
        <v>893</v>
      </c>
      <c r="C281" s="33">
        <f t="shared" si="54"/>
        <v>0.15216440677966103</v>
      </c>
      <c r="D281" s="33"/>
      <c r="E281" s="36">
        <v>0.0553364406779661</v>
      </c>
      <c r="F281" s="36">
        <v>0.09682796610169492</v>
      </c>
      <c r="G281" s="33"/>
      <c r="H281" s="33">
        <f t="shared" si="55"/>
        <v>0</v>
      </c>
      <c r="I281" s="33"/>
      <c r="J281" s="33"/>
      <c r="K281" s="33"/>
      <c r="L281" s="33"/>
      <c r="M281" s="33"/>
      <c r="N281" s="33"/>
      <c r="O281" s="33"/>
      <c r="P281" s="33"/>
      <c r="Q281" s="33"/>
      <c r="R281" s="33">
        <v>0</v>
      </c>
      <c r="S281" s="33"/>
      <c r="T281" s="33"/>
      <c r="U281" s="33"/>
      <c r="V281" s="33"/>
      <c r="W281" s="211"/>
      <c r="X281" s="211"/>
      <c r="Y281" s="211"/>
      <c r="Z281" s="211"/>
      <c r="AA281" s="211"/>
      <c r="AB281" s="211"/>
      <c r="AC281" s="211"/>
      <c r="AD281" s="211"/>
      <c r="AE281" s="211"/>
      <c r="AF281" s="77"/>
      <c r="AG281" s="211"/>
      <c r="AH281" s="211"/>
      <c r="AI281" s="211"/>
      <c r="AJ281" s="212">
        <v>3</v>
      </c>
    </row>
    <row r="282" spans="1:36" ht="63">
      <c r="A282" s="209" t="s">
        <v>650</v>
      </c>
      <c r="B282" s="223" t="s">
        <v>894</v>
      </c>
      <c r="C282" s="33">
        <f t="shared" si="54"/>
        <v>0</v>
      </c>
      <c r="D282" s="213"/>
      <c r="E282" s="213"/>
      <c r="F282" s="213"/>
      <c r="G282" s="213"/>
      <c r="H282" s="33">
        <f t="shared" si="55"/>
        <v>0.071617</v>
      </c>
      <c r="I282" s="213"/>
      <c r="J282" s="213">
        <v>0.00556</v>
      </c>
      <c r="K282" s="213">
        <v>0.066057</v>
      </c>
      <c r="L282" s="213"/>
      <c r="M282" s="213">
        <v>0</v>
      </c>
      <c r="N282" s="213"/>
      <c r="O282" s="213"/>
      <c r="P282" s="213"/>
      <c r="Q282" s="213"/>
      <c r="R282" s="33">
        <v>0.071617</v>
      </c>
      <c r="S282" s="213"/>
      <c r="T282" s="213">
        <v>0.00556</v>
      </c>
      <c r="U282" s="213">
        <v>0.066057</v>
      </c>
      <c r="V282" s="213"/>
      <c r="W282" s="211"/>
      <c r="X282" s="211"/>
      <c r="Y282" s="211"/>
      <c r="Z282" s="211"/>
      <c r="AA282" s="211"/>
      <c r="AB282" s="211"/>
      <c r="AC282" s="211"/>
      <c r="AD282" s="211"/>
      <c r="AE282" s="211"/>
      <c r="AF282" s="77"/>
      <c r="AG282" s="211"/>
      <c r="AH282" s="211"/>
      <c r="AI282" s="211"/>
      <c r="AJ282" s="212">
        <v>1</v>
      </c>
    </row>
    <row r="283" spans="1:36" ht="78.75">
      <c r="A283" s="209" t="s">
        <v>650</v>
      </c>
      <c r="B283" s="223" t="s">
        <v>895</v>
      </c>
      <c r="C283" s="33">
        <f t="shared" si="54"/>
        <v>0</v>
      </c>
      <c r="D283" s="213"/>
      <c r="E283" s="213"/>
      <c r="F283" s="213"/>
      <c r="G283" s="213"/>
      <c r="H283" s="33">
        <f t="shared" si="55"/>
        <v>0.055277</v>
      </c>
      <c r="I283" s="213"/>
      <c r="J283" s="213">
        <v>0.004277</v>
      </c>
      <c r="K283" s="213">
        <v>0.051</v>
      </c>
      <c r="L283" s="213"/>
      <c r="M283" s="213">
        <v>0</v>
      </c>
      <c r="N283" s="213"/>
      <c r="O283" s="213"/>
      <c r="P283" s="213"/>
      <c r="Q283" s="213"/>
      <c r="R283" s="33">
        <v>0.055277</v>
      </c>
      <c r="S283" s="213"/>
      <c r="T283" s="213">
        <v>0.004277</v>
      </c>
      <c r="U283" s="213">
        <v>0.051</v>
      </c>
      <c r="V283" s="213"/>
      <c r="W283" s="211"/>
      <c r="X283" s="211"/>
      <c r="Y283" s="211"/>
      <c r="Z283" s="211"/>
      <c r="AA283" s="211"/>
      <c r="AB283" s="211"/>
      <c r="AC283" s="211"/>
      <c r="AD283" s="211"/>
      <c r="AE283" s="211"/>
      <c r="AF283" s="77"/>
      <c r="AG283" s="211"/>
      <c r="AH283" s="211"/>
      <c r="AI283" s="211"/>
      <c r="AJ283" s="212">
        <v>1</v>
      </c>
    </row>
    <row r="284" spans="1:36" ht="78.75">
      <c r="A284" s="209" t="s">
        <v>650</v>
      </c>
      <c r="B284" s="223" t="s">
        <v>896</v>
      </c>
      <c r="C284" s="33">
        <f t="shared" si="54"/>
        <v>0</v>
      </c>
      <c r="D284" s="213"/>
      <c r="E284" s="213"/>
      <c r="F284" s="213"/>
      <c r="G284" s="213"/>
      <c r="H284" s="33">
        <f t="shared" si="55"/>
        <v>0.0862</v>
      </c>
      <c r="I284" s="213"/>
      <c r="J284" s="213">
        <v>0.0064</v>
      </c>
      <c r="K284" s="213">
        <v>0.0798</v>
      </c>
      <c r="L284" s="213"/>
      <c r="M284" s="213">
        <v>0</v>
      </c>
      <c r="N284" s="213"/>
      <c r="O284" s="213"/>
      <c r="P284" s="213"/>
      <c r="Q284" s="213"/>
      <c r="R284" s="33">
        <v>0.0862</v>
      </c>
      <c r="S284" s="213"/>
      <c r="T284" s="213">
        <v>0.0064</v>
      </c>
      <c r="U284" s="213">
        <v>0.0798</v>
      </c>
      <c r="V284" s="213"/>
      <c r="W284" s="211"/>
      <c r="X284" s="211"/>
      <c r="Y284" s="211"/>
      <c r="Z284" s="211"/>
      <c r="AA284" s="211"/>
      <c r="AB284" s="211"/>
      <c r="AC284" s="211"/>
      <c r="AD284" s="211"/>
      <c r="AE284" s="211"/>
      <c r="AF284" s="77"/>
      <c r="AG284" s="211"/>
      <c r="AH284" s="211"/>
      <c r="AI284" s="211"/>
      <c r="AJ284" s="212">
        <v>1</v>
      </c>
    </row>
    <row r="285" spans="1:36" ht="47.25">
      <c r="A285" s="209" t="s">
        <v>650</v>
      </c>
      <c r="B285" s="223" t="s">
        <v>897</v>
      </c>
      <c r="C285" s="33">
        <f t="shared" si="54"/>
        <v>0</v>
      </c>
      <c r="D285" s="213"/>
      <c r="E285" s="213"/>
      <c r="F285" s="213"/>
      <c r="G285" s="213"/>
      <c r="H285" s="33">
        <f t="shared" si="55"/>
        <v>0.024923999999999998</v>
      </c>
      <c r="I285" s="213"/>
      <c r="J285" s="213">
        <v>0.001924</v>
      </c>
      <c r="K285" s="213">
        <v>0.023</v>
      </c>
      <c r="L285" s="213"/>
      <c r="M285" s="213">
        <v>0</v>
      </c>
      <c r="N285" s="213"/>
      <c r="O285" s="213"/>
      <c r="P285" s="213"/>
      <c r="Q285" s="213"/>
      <c r="R285" s="33">
        <v>0.024923999999999998</v>
      </c>
      <c r="S285" s="213"/>
      <c r="T285" s="213">
        <v>0.001924</v>
      </c>
      <c r="U285" s="213">
        <v>0.023</v>
      </c>
      <c r="V285" s="213"/>
      <c r="W285" s="211"/>
      <c r="X285" s="211"/>
      <c r="Y285" s="211"/>
      <c r="Z285" s="211"/>
      <c r="AA285" s="211"/>
      <c r="AB285" s="211"/>
      <c r="AC285" s="211"/>
      <c r="AD285" s="211"/>
      <c r="AE285" s="211"/>
      <c r="AF285" s="77"/>
      <c r="AG285" s="211"/>
      <c r="AH285" s="211"/>
      <c r="AI285" s="211"/>
      <c r="AJ285" s="212">
        <v>1</v>
      </c>
    </row>
    <row r="286" spans="1:36" ht="47.25">
      <c r="A286" s="209" t="s">
        <v>650</v>
      </c>
      <c r="B286" s="223" t="s">
        <v>898</v>
      </c>
      <c r="C286" s="33">
        <f t="shared" si="54"/>
        <v>0</v>
      </c>
      <c r="D286" s="213"/>
      <c r="E286" s="213"/>
      <c r="F286" s="213"/>
      <c r="G286" s="213"/>
      <c r="H286" s="33">
        <f t="shared" si="55"/>
        <v>0.030292</v>
      </c>
      <c r="I286" s="213"/>
      <c r="J286" s="213">
        <v>0.002352</v>
      </c>
      <c r="K286" s="213">
        <v>0.02794</v>
      </c>
      <c r="L286" s="213"/>
      <c r="M286" s="213">
        <v>0</v>
      </c>
      <c r="N286" s="213"/>
      <c r="O286" s="213"/>
      <c r="P286" s="213"/>
      <c r="Q286" s="213"/>
      <c r="R286" s="33">
        <v>0.030292</v>
      </c>
      <c r="S286" s="213"/>
      <c r="T286" s="213">
        <v>0.002352</v>
      </c>
      <c r="U286" s="213">
        <v>0.02794</v>
      </c>
      <c r="V286" s="213"/>
      <c r="W286" s="211"/>
      <c r="X286" s="211"/>
      <c r="Y286" s="211"/>
      <c r="Z286" s="211"/>
      <c r="AA286" s="211"/>
      <c r="AB286" s="211"/>
      <c r="AC286" s="211"/>
      <c r="AD286" s="211"/>
      <c r="AE286" s="211"/>
      <c r="AF286" s="77"/>
      <c r="AG286" s="211"/>
      <c r="AH286" s="211"/>
      <c r="AI286" s="211"/>
      <c r="AJ286" s="212">
        <v>1</v>
      </c>
    </row>
    <row r="287" spans="1:36" ht="39.75" customHeight="1">
      <c r="A287" s="209" t="s">
        <v>650</v>
      </c>
      <c r="B287" s="223" t="s">
        <v>899</v>
      </c>
      <c r="C287" s="33">
        <f t="shared" si="54"/>
        <v>0</v>
      </c>
      <c r="D287" s="213"/>
      <c r="E287" s="213"/>
      <c r="F287" s="213"/>
      <c r="G287" s="213"/>
      <c r="H287" s="33">
        <f t="shared" si="55"/>
        <v>0.016523</v>
      </c>
      <c r="I287" s="213"/>
      <c r="J287" s="213">
        <v>0.001283</v>
      </c>
      <c r="K287" s="213">
        <v>0.01524</v>
      </c>
      <c r="L287" s="213"/>
      <c r="M287" s="213">
        <v>0</v>
      </c>
      <c r="N287" s="213"/>
      <c r="O287" s="213"/>
      <c r="P287" s="213"/>
      <c r="Q287" s="213"/>
      <c r="R287" s="33">
        <v>0.016523</v>
      </c>
      <c r="S287" s="213"/>
      <c r="T287" s="213">
        <v>0.001283</v>
      </c>
      <c r="U287" s="213">
        <v>0.01524</v>
      </c>
      <c r="V287" s="213"/>
      <c r="W287" s="211"/>
      <c r="X287" s="211"/>
      <c r="Y287" s="211"/>
      <c r="Z287" s="211"/>
      <c r="AA287" s="211"/>
      <c r="AB287" s="211"/>
      <c r="AC287" s="211"/>
      <c r="AD287" s="211"/>
      <c r="AE287" s="211"/>
      <c r="AF287" s="77"/>
      <c r="AG287" s="211"/>
      <c r="AH287" s="211"/>
      <c r="AI287" s="211"/>
      <c r="AJ287" s="212">
        <v>1</v>
      </c>
    </row>
    <row r="288" spans="1:36" ht="31.5">
      <c r="A288" s="209" t="s">
        <v>650</v>
      </c>
      <c r="B288" s="223" t="s">
        <v>900</v>
      </c>
      <c r="C288" s="33">
        <f t="shared" si="54"/>
        <v>0</v>
      </c>
      <c r="D288" s="213"/>
      <c r="E288" s="213"/>
      <c r="F288" s="213"/>
      <c r="G288" s="213"/>
      <c r="H288" s="33">
        <f t="shared" si="55"/>
        <v>0.0027400000000000002</v>
      </c>
      <c r="I288" s="213"/>
      <c r="J288" s="213">
        <v>0.0002</v>
      </c>
      <c r="K288" s="213">
        <v>0.00254</v>
      </c>
      <c r="L288" s="213"/>
      <c r="M288" s="213">
        <v>0</v>
      </c>
      <c r="N288" s="213"/>
      <c r="O288" s="213"/>
      <c r="P288" s="213"/>
      <c r="Q288" s="213"/>
      <c r="R288" s="33">
        <v>0.0027400000000000002</v>
      </c>
      <c r="S288" s="213"/>
      <c r="T288" s="213">
        <v>0.0002</v>
      </c>
      <c r="U288" s="213">
        <v>0.00254</v>
      </c>
      <c r="V288" s="213"/>
      <c r="W288" s="211"/>
      <c r="X288" s="211"/>
      <c r="Y288" s="211"/>
      <c r="Z288" s="211"/>
      <c r="AA288" s="211"/>
      <c r="AB288" s="211"/>
      <c r="AC288" s="211"/>
      <c r="AD288" s="211"/>
      <c r="AE288" s="211"/>
      <c r="AF288" s="77"/>
      <c r="AG288" s="211"/>
      <c r="AH288" s="211"/>
      <c r="AI288" s="211"/>
      <c r="AJ288" s="212">
        <v>1</v>
      </c>
    </row>
    <row r="289" spans="1:36" ht="71.25" customHeight="1">
      <c r="A289" s="209" t="s">
        <v>650</v>
      </c>
      <c r="B289" s="223" t="s">
        <v>901</v>
      </c>
      <c r="C289" s="33">
        <f t="shared" si="54"/>
        <v>0</v>
      </c>
      <c r="D289" s="213"/>
      <c r="E289" s="213"/>
      <c r="F289" s="213"/>
      <c r="G289" s="213"/>
      <c r="H289" s="33">
        <f t="shared" si="55"/>
        <v>0.008265</v>
      </c>
      <c r="I289" s="213"/>
      <c r="J289" s="213">
        <v>0.000642</v>
      </c>
      <c r="K289" s="213">
        <v>0.007623</v>
      </c>
      <c r="L289" s="213"/>
      <c r="M289" s="213">
        <v>0</v>
      </c>
      <c r="N289" s="213"/>
      <c r="O289" s="213"/>
      <c r="P289" s="213"/>
      <c r="Q289" s="213"/>
      <c r="R289" s="33">
        <v>0.008265</v>
      </c>
      <c r="S289" s="213"/>
      <c r="T289" s="213">
        <v>0.000642</v>
      </c>
      <c r="U289" s="213">
        <v>0.007623</v>
      </c>
      <c r="V289" s="213"/>
      <c r="W289" s="211"/>
      <c r="X289" s="211"/>
      <c r="Y289" s="211"/>
      <c r="Z289" s="211"/>
      <c r="AA289" s="211"/>
      <c r="AB289" s="211"/>
      <c r="AC289" s="211"/>
      <c r="AD289" s="211"/>
      <c r="AE289" s="211"/>
      <c r="AF289" s="77"/>
      <c r="AG289" s="211"/>
      <c r="AH289" s="211"/>
      <c r="AI289" s="211"/>
      <c r="AJ289" s="212">
        <v>2</v>
      </c>
    </row>
    <row r="290" spans="1:36" ht="37.5" customHeight="1">
      <c r="A290" s="209" t="s">
        <v>650</v>
      </c>
      <c r="B290" s="223" t="s">
        <v>902</v>
      </c>
      <c r="C290" s="33">
        <f t="shared" si="54"/>
        <v>0</v>
      </c>
      <c r="D290" s="213"/>
      <c r="E290" s="213"/>
      <c r="F290" s="213"/>
      <c r="G290" s="213"/>
      <c r="H290" s="33">
        <f t="shared" si="55"/>
        <v>0.0027549999999999996</v>
      </c>
      <c r="I290" s="213"/>
      <c r="J290" s="213">
        <v>0.000214</v>
      </c>
      <c r="K290" s="213">
        <v>0.002541</v>
      </c>
      <c r="L290" s="213"/>
      <c r="M290" s="213">
        <v>0</v>
      </c>
      <c r="N290" s="213"/>
      <c r="O290" s="213"/>
      <c r="P290" s="213"/>
      <c r="Q290" s="213"/>
      <c r="R290" s="33">
        <v>0.0027549999999999996</v>
      </c>
      <c r="S290" s="213"/>
      <c r="T290" s="213">
        <v>0.000214</v>
      </c>
      <c r="U290" s="213">
        <v>0.002541</v>
      </c>
      <c r="V290" s="213"/>
      <c r="W290" s="211"/>
      <c r="X290" s="211"/>
      <c r="Y290" s="211"/>
      <c r="Z290" s="211"/>
      <c r="AA290" s="211"/>
      <c r="AB290" s="211"/>
      <c r="AC290" s="211"/>
      <c r="AD290" s="211"/>
      <c r="AE290" s="211"/>
      <c r="AF290" s="77"/>
      <c r="AG290" s="211"/>
      <c r="AH290" s="211"/>
      <c r="AI290" s="211"/>
      <c r="AJ290" s="212">
        <v>2</v>
      </c>
    </row>
    <row r="291" spans="1:36" ht="54" customHeight="1">
      <c r="A291" s="209" t="s">
        <v>650</v>
      </c>
      <c r="B291" s="223" t="s">
        <v>903</v>
      </c>
      <c r="C291" s="33">
        <f t="shared" si="54"/>
        <v>0</v>
      </c>
      <c r="D291" s="213"/>
      <c r="E291" s="213"/>
      <c r="F291" s="213"/>
      <c r="G291" s="213"/>
      <c r="H291" s="33">
        <f t="shared" si="55"/>
        <v>0.030305000000000006</v>
      </c>
      <c r="I291" s="213"/>
      <c r="J291" s="213">
        <v>0.002354</v>
      </c>
      <c r="K291" s="213">
        <v>0.027951000000000004</v>
      </c>
      <c r="L291" s="213"/>
      <c r="M291" s="213">
        <v>0</v>
      </c>
      <c r="N291" s="213"/>
      <c r="O291" s="213"/>
      <c r="P291" s="213"/>
      <c r="Q291" s="213"/>
      <c r="R291" s="33">
        <v>0.030305000000000006</v>
      </c>
      <c r="S291" s="213"/>
      <c r="T291" s="213">
        <v>0.002354</v>
      </c>
      <c r="U291" s="213">
        <v>0.027951000000000004</v>
      </c>
      <c r="V291" s="213"/>
      <c r="W291" s="211"/>
      <c r="X291" s="211"/>
      <c r="Y291" s="211"/>
      <c r="Z291" s="211"/>
      <c r="AA291" s="211"/>
      <c r="AB291" s="211"/>
      <c r="AC291" s="211"/>
      <c r="AD291" s="211"/>
      <c r="AE291" s="211"/>
      <c r="AF291" s="77"/>
      <c r="AG291" s="211"/>
      <c r="AH291" s="211"/>
      <c r="AI291" s="211"/>
      <c r="AJ291" s="212">
        <v>2</v>
      </c>
    </row>
    <row r="292" spans="1:36" ht="59.25" customHeight="1">
      <c r="A292" s="209" t="s">
        <v>650</v>
      </c>
      <c r="B292" s="223" t="s">
        <v>904</v>
      </c>
      <c r="C292" s="33">
        <f t="shared" si="54"/>
        <v>0</v>
      </c>
      <c r="D292" s="213"/>
      <c r="E292" s="226"/>
      <c r="F292" s="226"/>
      <c r="G292" s="213"/>
      <c r="H292" s="33">
        <f t="shared" si="55"/>
        <v>0.001505</v>
      </c>
      <c r="I292" s="213"/>
      <c r="J292" s="213">
        <v>8.2E-05</v>
      </c>
      <c r="K292" s="213">
        <v>0.001423</v>
      </c>
      <c r="L292" s="213"/>
      <c r="M292" s="213">
        <v>0</v>
      </c>
      <c r="N292" s="213"/>
      <c r="O292" s="213"/>
      <c r="P292" s="213"/>
      <c r="Q292" s="213"/>
      <c r="R292" s="33">
        <v>0.001505</v>
      </c>
      <c r="S292" s="213"/>
      <c r="T292" s="213">
        <v>8.2E-05</v>
      </c>
      <c r="U292" s="213">
        <v>0.001423</v>
      </c>
      <c r="V292" s="213"/>
      <c r="W292" s="211"/>
      <c r="X292" s="211"/>
      <c r="Y292" s="211"/>
      <c r="Z292" s="211"/>
      <c r="AA292" s="211"/>
      <c r="AB292" s="211"/>
      <c r="AC292" s="211"/>
      <c r="AD292" s="211"/>
      <c r="AE292" s="211"/>
      <c r="AF292" s="77"/>
      <c r="AG292" s="211"/>
      <c r="AH292" s="211"/>
      <c r="AI292" s="211"/>
      <c r="AJ292" s="212">
        <v>2</v>
      </c>
    </row>
    <row r="293" spans="1:36" ht="69" customHeight="1">
      <c r="A293" s="209" t="s">
        <v>650</v>
      </c>
      <c r="B293" s="223" t="s">
        <v>905</v>
      </c>
      <c r="C293" s="33">
        <f t="shared" si="54"/>
        <v>0</v>
      </c>
      <c r="D293" s="213"/>
      <c r="E293" s="226"/>
      <c r="F293" s="226"/>
      <c r="G293" s="213"/>
      <c r="H293" s="33">
        <f t="shared" si="55"/>
        <v>0.0027549999999999996</v>
      </c>
      <c r="I293" s="213"/>
      <c r="J293" s="213">
        <v>0.000214</v>
      </c>
      <c r="K293" s="213">
        <v>0.002541</v>
      </c>
      <c r="L293" s="213"/>
      <c r="M293" s="213">
        <v>0</v>
      </c>
      <c r="N293" s="213"/>
      <c r="O293" s="213"/>
      <c r="P293" s="213"/>
      <c r="Q293" s="213"/>
      <c r="R293" s="33">
        <v>0.0027549999999999996</v>
      </c>
      <c r="S293" s="213"/>
      <c r="T293" s="213">
        <v>0.000214</v>
      </c>
      <c r="U293" s="213">
        <v>0.002541</v>
      </c>
      <c r="V293" s="213"/>
      <c r="W293" s="211"/>
      <c r="X293" s="211"/>
      <c r="Y293" s="211"/>
      <c r="Z293" s="211"/>
      <c r="AA293" s="211"/>
      <c r="AB293" s="211"/>
      <c r="AC293" s="211"/>
      <c r="AD293" s="211"/>
      <c r="AE293" s="211"/>
      <c r="AF293" s="77"/>
      <c r="AG293" s="211"/>
      <c r="AH293" s="211"/>
      <c r="AI293" s="211"/>
      <c r="AJ293" s="212">
        <v>2</v>
      </c>
    </row>
    <row r="294" spans="1:36" ht="38.25" customHeight="1">
      <c r="A294" s="209" t="s">
        <v>650</v>
      </c>
      <c r="B294" s="223" t="s">
        <v>906</v>
      </c>
      <c r="C294" s="33">
        <f t="shared" si="54"/>
        <v>0</v>
      </c>
      <c r="D294" s="33"/>
      <c r="E294" s="33"/>
      <c r="F294" s="33"/>
      <c r="G294" s="33"/>
      <c r="H294" s="33">
        <f t="shared" si="55"/>
        <v>0.0027549999999999996</v>
      </c>
      <c r="I294" s="33"/>
      <c r="J294" s="36">
        <v>0.000214</v>
      </c>
      <c r="K294" s="36">
        <v>0.002541</v>
      </c>
      <c r="L294" s="33"/>
      <c r="M294" s="33">
        <v>0</v>
      </c>
      <c r="N294" s="33"/>
      <c r="O294" s="33"/>
      <c r="P294" s="33"/>
      <c r="Q294" s="33"/>
      <c r="R294" s="33">
        <v>0.0027549999999999996</v>
      </c>
      <c r="S294" s="33"/>
      <c r="T294" s="36">
        <v>0.000214</v>
      </c>
      <c r="U294" s="36">
        <v>0.002541</v>
      </c>
      <c r="V294" s="33"/>
      <c r="W294" s="211"/>
      <c r="X294" s="211"/>
      <c r="Y294" s="211"/>
      <c r="Z294" s="211"/>
      <c r="AA294" s="211"/>
      <c r="AB294" s="211"/>
      <c r="AC294" s="211"/>
      <c r="AD294" s="211"/>
      <c r="AE294" s="211"/>
      <c r="AF294" s="77"/>
      <c r="AG294" s="211"/>
      <c r="AH294" s="211"/>
      <c r="AI294" s="211"/>
      <c r="AJ294" s="212">
        <v>2</v>
      </c>
    </row>
    <row r="295" spans="1:36" ht="41.25" customHeight="1">
      <c r="A295" s="209" t="s">
        <v>650</v>
      </c>
      <c r="B295" s="223" t="s">
        <v>907</v>
      </c>
      <c r="C295" s="33">
        <f t="shared" si="54"/>
        <v>0</v>
      </c>
      <c r="D295" s="44"/>
      <c r="E295" s="44"/>
      <c r="F295" s="44"/>
      <c r="G295" s="44"/>
      <c r="H295" s="33">
        <f t="shared" si="55"/>
        <v>0.011019999999999999</v>
      </c>
      <c r="I295" s="44"/>
      <c r="J295" s="156">
        <v>0.000856</v>
      </c>
      <c r="K295" s="156">
        <v>0.010164</v>
      </c>
      <c r="L295" s="44"/>
      <c r="M295" s="44">
        <v>0</v>
      </c>
      <c r="N295" s="44"/>
      <c r="O295" s="44"/>
      <c r="P295" s="44"/>
      <c r="Q295" s="44"/>
      <c r="R295" s="33">
        <v>0.011019999999999999</v>
      </c>
      <c r="S295" s="44"/>
      <c r="T295" s="156">
        <v>0.000856</v>
      </c>
      <c r="U295" s="156">
        <v>0.010164</v>
      </c>
      <c r="V295" s="44"/>
      <c r="W295" s="211"/>
      <c r="X295" s="211"/>
      <c r="Y295" s="211"/>
      <c r="Z295" s="211"/>
      <c r="AA295" s="211"/>
      <c r="AB295" s="211"/>
      <c r="AC295" s="211"/>
      <c r="AD295" s="211"/>
      <c r="AE295" s="211"/>
      <c r="AF295" s="77"/>
      <c r="AG295" s="211"/>
      <c r="AH295" s="211"/>
      <c r="AI295" s="211"/>
      <c r="AJ295" s="212">
        <v>2</v>
      </c>
    </row>
    <row r="296" spans="1:36" ht="59.25" customHeight="1">
      <c r="A296" s="209" t="s">
        <v>650</v>
      </c>
      <c r="B296" s="53" t="s">
        <v>908</v>
      </c>
      <c r="C296" s="33">
        <f t="shared" si="54"/>
        <v>0</v>
      </c>
      <c r="D296" s="228"/>
      <c r="E296" s="228"/>
      <c r="F296" s="23"/>
      <c r="G296" s="228"/>
      <c r="H296" s="33">
        <f t="shared" si="55"/>
        <v>0.0027549999999999996</v>
      </c>
      <c r="I296" s="44"/>
      <c r="J296" s="156">
        <v>0.000214</v>
      </c>
      <c r="K296" s="156">
        <v>0.002541</v>
      </c>
      <c r="L296" s="44"/>
      <c r="M296" s="44">
        <v>0</v>
      </c>
      <c r="N296" s="44"/>
      <c r="O296" s="44"/>
      <c r="P296" s="44"/>
      <c r="Q296" s="44"/>
      <c r="R296" s="33">
        <v>0.0027549999999999996</v>
      </c>
      <c r="S296" s="44"/>
      <c r="T296" s="156">
        <v>0.000214</v>
      </c>
      <c r="U296" s="156">
        <v>0.002541</v>
      </c>
      <c r="V296" s="44"/>
      <c r="W296" s="211"/>
      <c r="X296" s="211"/>
      <c r="Y296" s="211"/>
      <c r="Z296" s="211"/>
      <c r="AA296" s="211"/>
      <c r="AB296" s="211"/>
      <c r="AC296" s="211"/>
      <c r="AD296" s="211"/>
      <c r="AE296" s="211"/>
      <c r="AF296" s="77"/>
      <c r="AG296" s="211"/>
      <c r="AH296" s="211"/>
      <c r="AI296" s="211"/>
      <c r="AJ296" s="212">
        <v>2</v>
      </c>
    </row>
    <row r="297" spans="1:36" ht="46.5" customHeight="1">
      <c r="A297" s="209" t="s">
        <v>650</v>
      </c>
      <c r="B297" s="53" t="s">
        <v>909</v>
      </c>
      <c r="C297" s="33">
        <f t="shared" si="54"/>
        <v>0</v>
      </c>
      <c r="D297" s="213"/>
      <c r="E297" s="213"/>
      <c r="F297" s="213"/>
      <c r="G297" s="213"/>
      <c r="H297" s="33">
        <f t="shared" si="55"/>
        <v>0.005509</v>
      </c>
      <c r="I297" s="213"/>
      <c r="J297" s="213">
        <v>0.000428</v>
      </c>
      <c r="K297" s="213">
        <v>0.005081</v>
      </c>
      <c r="L297" s="213"/>
      <c r="M297" s="213">
        <v>0</v>
      </c>
      <c r="N297" s="213"/>
      <c r="O297" s="213"/>
      <c r="P297" s="213"/>
      <c r="Q297" s="213"/>
      <c r="R297" s="33">
        <v>0.005509</v>
      </c>
      <c r="S297" s="213"/>
      <c r="T297" s="213">
        <v>0.000428</v>
      </c>
      <c r="U297" s="213">
        <v>0.005081</v>
      </c>
      <c r="V297" s="213"/>
      <c r="W297" s="211"/>
      <c r="X297" s="211"/>
      <c r="Y297" s="211"/>
      <c r="Z297" s="211"/>
      <c r="AA297" s="211"/>
      <c r="AB297" s="211"/>
      <c r="AC297" s="211"/>
      <c r="AD297" s="211"/>
      <c r="AE297" s="211"/>
      <c r="AF297" s="77"/>
      <c r="AG297" s="211"/>
      <c r="AH297" s="211"/>
      <c r="AI297" s="211"/>
      <c r="AJ297" s="212">
        <v>2</v>
      </c>
    </row>
    <row r="298" spans="1:36" ht="68.25" customHeight="1">
      <c r="A298" s="37" t="s">
        <v>650</v>
      </c>
      <c r="B298" s="53" t="s">
        <v>910</v>
      </c>
      <c r="C298" s="33">
        <f t="shared" si="54"/>
        <v>0</v>
      </c>
      <c r="D298" s="213"/>
      <c r="E298" s="213"/>
      <c r="F298" s="213"/>
      <c r="G298" s="213"/>
      <c r="H298" s="33">
        <f t="shared" si="55"/>
        <v>0.0027549999999999996</v>
      </c>
      <c r="I298" s="213"/>
      <c r="J298" s="213">
        <v>0.000214</v>
      </c>
      <c r="K298" s="213">
        <v>0.002541</v>
      </c>
      <c r="L298" s="213"/>
      <c r="M298" s="213">
        <v>0</v>
      </c>
      <c r="N298" s="213"/>
      <c r="O298" s="213"/>
      <c r="P298" s="213"/>
      <c r="Q298" s="213"/>
      <c r="R298" s="33">
        <v>0.0027549999999999996</v>
      </c>
      <c r="S298" s="213"/>
      <c r="T298" s="213">
        <v>0.000214</v>
      </c>
      <c r="U298" s="213">
        <v>0.002541</v>
      </c>
      <c r="V298" s="213"/>
      <c r="W298" s="211"/>
      <c r="X298" s="211"/>
      <c r="Y298" s="211"/>
      <c r="Z298" s="211"/>
      <c r="AA298" s="211"/>
      <c r="AB298" s="211"/>
      <c r="AC298" s="211"/>
      <c r="AD298" s="211"/>
      <c r="AE298" s="211"/>
      <c r="AF298" s="77"/>
      <c r="AG298" s="211"/>
      <c r="AH298" s="211"/>
      <c r="AI298" s="211"/>
      <c r="AJ298" s="212">
        <v>2</v>
      </c>
    </row>
    <row r="299" spans="1:36" ht="68.25" customHeight="1">
      <c r="A299" s="37"/>
      <c r="B299" s="53" t="s">
        <v>911</v>
      </c>
      <c r="C299" s="33">
        <f t="shared" si="54"/>
        <v>0</v>
      </c>
      <c r="D299" s="213"/>
      <c r="E299" s="213"/>
      <c r="F299" s="213"/>
      <c r="G299" s="213"/>
      <c r="H299" s="33">
        <f t="shared" si="55"/>
        <v>0.005509999999999999</v>
      </c>
      <c r="I299" s="213"/>
      <c r="J299" s="213">
        <v>0.000428</v>
      </c>
      <c r="K299" s="213">
        <v>0.005082</v>
      </c>
      <c r="L299" s="213"/>
      <c r="M299" s="213">
        <v>0</v>
      </c>
      <c r="N299" s="213"/>
      <c r="O299" s="213"/>
      <c r="P299" s="213"/>
      <c r="Q299" s="213"/>
      <c r="R299" s="33">
        <v>0.005509999999999999</v>
      </c>
      <c r="S299" s="213"/>
      <c r="T299" s="213">
        <v>0.000428</v>
      </c>
      <c r="U299" s="213">
        <v>0.005082</v>
      </c>
      <c r="V299" s="213"/>
      <c r="W299" s="211"/>
      <c r="X299" s="211"/>
      <c r="Y299" s="211"/>
      <c r="Z299" s="211"/>
      <c r="AA299" s="211"/>
      <c r="AB299" s="211"/>
      <c r="AC299" s="211"/>
      <c r="AD299" s="211"/>
      <c r="AE299" s="211"/>
      <c r="AF299" s="77"/>
      <c r="AG299" s="211"/>
      <c r="AH299" s="211"/>
      <c r="AI299" s="211"/>
      <c r="AJ299" s="212">
        <v>2</v>
      </c>
    </row>
    <row r="300" spans="1:36" ht="68.25" customHeight="1">
      <c r="A300" s="37"/>
      <c r="B300" s="53" t="s">
        <v>912</v>
      </c>
      <c r="C300" s="33">
        <f t="shared" si="54"/>
        <v>0</v>
      </c>
      <c r="D300" s="33"/>
      <c r="E300" s="33"/>
      <c r="F300" s="33"/>
      <c r="G300" s="33"/>
      <c r="H300" s="33">
        <f t="shared" si="55"/>
        <v>0.008264</v>
      </c>
      <c r="I300" s="33"/>
      <c r="J300" s="36">
        <v>0.000642</v>
      </c>
      <c r="K300" s="36">
        <v>0.007622</v>
      </c>
      <c r="L300" s="33"/>
      <c r="M300" s="33">
        <v>0</v>
      </c>
      <c r="N300" s="33"/>
      <c r="O300" s="33"/>
      <c r="P300" s="33"/>
      <c r="Q300" s="33"/>
      <c r="R300" s="33">
        <v>0.008264</v>
      </c>
      <c r="S300" s="33"/>
      <c r="T300" s="36">
        <v>0.000642</v>
      </c>
      <c r="U300" s="36">
        <v>0.007622</v>
      </c>
      <c r="V300" s="33"/>
      <c r="W300" s="211"/>
      <c r="X300" s="211"/>
      <c r="Y300" s="211"/>
      <c r="Z300" s="211"/>
      <c r="AA300" s="211"/>
      <c r="AB300" s="211"/>
      <c r="AC300" s="211"/>
      <c r="AD300" s="211"/>
      <c r="AE300" s="211"/>
      <c r="AF300" s="77"/>
      <c r="AG300" s="211"/>
      <c r="AH300" s="211"/>
      <c r="AI300" s="211"/>
      <c r="AJ300" s="212">
        <v>2</v>
      </c>
    </row>
    <row r="301" spans="1:36" ht="27.75" customHeight="1">
      <c r="A301" s="37"/>
      <c r="B301" s="47" t="s">
        <v>618</v>
      </c>
      <c r="C301" s="33">
        <f>C300+C299+C298+C297+C296+C295+C294+C293+C292+C291+C290+C289+C288+C287+C286+C285+C284+C283+C282+C281+C280+C279+C278+C277+C276</f>
        <v>0.7608220338983052</v>
      </c>
      <c r="D301" s="33"/>
      <c r="E301" s="33">
        <f aca="true" t="shared" si="56" ref="E301:Q301">E300+E299+E298+E297+E296+E295+E294+E293+E292+E291+E290+E289+E288+E287+E286+E285+E284+E283+E282+E281+E280+E279+E278+E277+E276</f>
        <v>0.2766822033898305</v>
      </c>
      <c r="F301" s="33">
        <f t="shared" si="56"/>
        <v>0.4841398305084746</v>
      </c>
      <c r="G301" s="33"/>
      <c r="H301" s="33">
        <f t="shared" si="56"/>
        <v>0.93032421</v>
      </c>
      <c r="I301" s="33"/>
      <c r="J301" s="33">
        <f t="shared" si="56"/>
        <v>0.09843242</v>
      </c>
      <c r="K301" s="33">
        <f t="shared" si="56"/>
        <v>0.83189179</v>
      </c>
      <c r="L301" s="33"/>
      <c r="M301" s="33">
        <f t="shared" si="56"/>
        <v>0</v>
      </c>
      <c r="N301" s="33">
        <f t="shared" si="56"/>
        <v>0</v>
      </c>
      <c r="O301" s="33">
        <f t="shared" si="56"/>
        <v>0</v>
      </c>
      <c r="P301" s="33">
        <f t="shared" si="56"/>
        <v>0</v>
      </c>
      <c r="Q301" s="33">
        <f t="shared" si="56"/>
        <v>0</v>
      </c>
      <c r="R301" s="33">
        <v>0.93032421</v>
      </c>
      <c r="S301" s="33"/>
      <c r="T301" s="33">
        <v>0.09843242</v>
      </c>
      <c r="U301" s="33">
        <v>0.83189179</v>
      </c>
      <c r="V301" s="213"/>
      <c r="W301" s="211"/>
      <c r="X301" s="211"/>
      <c r="Y301" s="211"/>
      <c r="Z301" s="211"/>
      <c r="AA301" s="211"/>
      <c r="AB301" s="211"/>
      <c r="AC301" s="211"/>
      <c r="AD301" s="211"/>
      <c r="AE301" s="211"/>
      <c r="AF301" s="77"/>
      <c r="AG301" s="211"/>
      <c r="AH301" s="211"/>
      <c r="AI301" s="211"/>
      <c r="AJ301" s="212"/>
    </row>
    <row r="302" spans="1:36" ht="15.75">
      <c r="A302" s="46" t="s">
        <v>650</v>
      </c>
      <c r="B302" s="6" t="s">
        <v>681</v>
      </c>
      <c r="C302" s="33"/>
      <c r="D302" s="7"/>
      <c r="E302" s="7"/>
      <c r="F302" s="7"/>
      <c r="G302" s="7"/>
      <c r="H302" s="33"/>
      <c r="I302" s="7"/>
      <c r="J302" s="7"/>
      <c r="K302" s="7"/>
      <c r="L302" s="7"/>
      <c r="M302" s="7"/>
      <c r="N302" s="7"/>
      <c r="O302" s="7"/>
      <c r="P302" s="7"/>
      <c r="Q302" s="7"/>
      <c r="R302" s="33"/>
      <c r="S302" s="7"/>
      <c r="T302" s="7"/>
      <c r="U302" s="7"/>
      <c r="V302" s="7"/>
      <c r="W302" s="4"/>
      <c r="X302" s="4"/>
      <c r="Y302" s="4"/>
      <c r="Z302" s="4"/>
      <c r="AA302" s="4"/>
      <c r="AB302" s="4"/>
      <c r="AC302" s="4"/>
      <c r="AD302" s="4"/>
      <c r="AE302" s="4"/>
      <c r="AF302" s="77"/>
      <c r="AG302" s="4"/>
      <c r="AH302" s="4"/>
      <c r="AI302" s="4"/>
      <c r="AJ302" s="34"/>
    </row>
    <row r="303" spans="1:36" ht="78.75">
      <c r="A303" s="222" t="s">
        <v>650</v>
      </c>
      <c r="B303" s="210" t="s">
        <v>913</v>
      </c>
      <c r="C303" s="33">
        <f>D303+E303+F303+G303</f>
        <v>0.15216440677966103</v>
      </c>
      <c r="D303" s="33"/>
      <c r="E303" s="36">
        <v>0.0553364406779661</v>
      </c>
      <c r="F303" s="36">
        <v>0.09682796610169492</v>
      </c>
      <c r="G303" s="33"/>
      <c r="H303" s="33">
        <f>I303+J303+K303</f>
        <v>0</v>
      </c>
      <c r="I303" s="33"/>
      <c r="J303" s="33"/>
      <c r="K303" s="33"/>
      <c r="L303" s="33"/>
      <c r="M303" s="33">
        <v>0</v>
      </c>
      <c r="N303" s="33"/>
      <c r="O303" s="33"/>
      <c r="P303" s="33"/>
      <c r="Q303" s="33"/>
      <c r="R303" s="33">
        <v>0</v>
      </c>
      <c r="S303" s="33"/>
      <c r="T303" s="33"/>
      <c r="U303" s="33"/>
      <c r="V303" s="33"/>
      <c r="W303" s="211"/>
      <c r="X303" s="211"/>
      <c r="Y303" s="211"/>
      <c r="Z303" s="211"/>
      <c r="AA303" s="211"/>
      <c r="AB303" s="211"/>
      <c r="AC303" s="211"/>
      <c r="AD303" s="211"/>
      <c r="AE303" s="211"/>
      <c r="AF303" s="77"/>
      <c r="AG303" s="211"/>
      <c r="AH303" s="211"/>
      <c r="AI303" s="211"/>
      <c r="AJ303" s="212">
        <v>1</v>
      </c>
    </row>
    <row r="304" spans="1:36" ht="63">
      <c r="A304" s="222" t="s">
        <v>650</v>
      </c>
      <c r="B304" s="210" t="s">
        <v>914</v>
      </c>
      <c r="C304" s="33">
        <f aca="true" t="shared" si="57" ref="C304:C311">D304+E304+F304+G304</f>
        <v>0</v>
      </c>
      <c r="D304" s="213"/>
      <c r="E304" s="213"/>
      <c r="F304" s="213"/>
      <c r="G304" s="213"/>
      <c r="H304" s="33">
        <f aca="true" t="shared" si="58" ref="H304:H311">I304+J304+K304</f>
        <v>0.148426</v>
      </c>
      <c r="I304" s="213"/>
      <c r="J304" s="213">
        <v>0.015787</v>
      </c>
      <c r="K304" s="213">
        <v>0.132639</v>
      </c>
      <c r="L304" s="213"/>
      <c r="M304" s="213">
        <v>0</v>
      </c>
      <c r="N304" s="213"/>
      <c r="O304" s="213"/>
      <c r="P304" s="213"/>
      <c r="Q304" s="213"/>
      <c r="R304" s="33">
        <v>0.148426</v>
      </c>
      <c r="S304" s="213"/>
      <c r="T304" s="213">
        <v>0.015787</v>
      </c>
      <c r="U304" s="213">
        <v>0.132639</v>
      </c>
      <c r="V304" s="213"/>
      <c r="W304" s="211"/>
      <c r="X304" s="211"/>
      <c r="Y304" s="211"/>
      <c r="Z304" s="211"/>
      <c r="AA304" s="211"/>
      <c r="AB304" s="211"/>
      <c r="AC304" s="211"/>
      <c r="AD304" s="211"/>
      <c r="AE304" s="211"/>
      <c r="AF304" s="77"/>
      <c r="AG304" s="211"/>
      <c r="AH304" s="211"/>
      <c r="AI304" s="211"/>
      <c r="AJ304" s="212">
        <v>1</v>
      </c>
    </row>
    <row r="305" spans="1:36" ht="63">
      <c r="A305" s="222" t="s">
        <v>650</v>
      </c>
      <c r="B305" s="210" t="s">
        <v>916</v>
      </c>
      <c r="C305" s="33">
        <f t="shared" si="57"/>
        <v>0.15216440677966103</v>
      </c>
      <c r="D305" s="213"/>
      <c r="E305" s="213">
        <v>0.0553364406779661</v>
      </c>
      <c r="F305" s="213">
        <v>0.09682796610169492</v>
      </c>
      <c r="G305" s="213"/>
      <c r="H305" s="33">
        <f t="shared" si="58"/>
        <v>0.142014</v>
      </c>
      <c r="I305" s="213"/>
      <c r="J305" s="213">
        <v>0.016103</v>
      </c>
      <c r="K305" s="213">
        <v>0.125911</v>
      </c>
      <c r="L305" s="213"/>
      <c r="M305" s="213">
        <v>0</v>
      </c>
      <c r="N305" s="213"/>
      <c r="O305" s="213"/>
      <c r="P305" s="213"/>
      <c r="Q305" s="213"/>
      <c r="R305" s="33">
        <v>0.142014</v>
      </c>
      <c r="S305" s="213"/>
      <c r="T305" s="213">
        <v>0.016103</v>
      </c>
      <c r="U305" s="213">
        <v>0.125911</v>
      </c>
      <c r="V305" s="213"/>
      <c r="W305" s="211"/>
      <c r="X305" s="211"/>
      <c r="Y305" s="211"/>
      <c r="Z305" s="211"/>
      <c r="AA305" s="211"/>
      <c r="AB305" s="211"/>
      <c r="AC305" s="211"/>
      <c r="AD305" s="211"/>
      <c r="AE305" s="211"/>
      <c r="AF305" s="77"/>
      <c r="AG305" s="211"/>
      <c r="AH305" s="211"/>
      <c r="AI305" s="211"/>
      <c r="AJ305" s="212">
        <v>2.3</v>
      </c>
    </row>
    <row r="306" spans="1:36" ht="94.5">
      <c r="A306" s="222" t="s">
        <v>650</v>
      </c>
      <c r="B306" s="223" t="s">
        <v>915</v>
      </c>
      <c r="C306" s="33">
        <f t="shared" si="57"/>
        <v>0</v>
      </c>
      <c r="D306" s="33"/>
      <c r="E306" s="33"/>
      <c r="F306" s="33"/>
      <c r="G306" s="33"/>
      <c r="H306" s="33">
        <f t="shared" si="58"/>
        <v>0.09653400000000002</v>
      </c>
      <c r="I306" s="33"/>
      <c r="J306" s="36">
        <v>0.005968000000000001</v>
      </c>
      <c r="K306" s="36">
        <v>0.09056600000000002</v>
      </c>
      <c r="L306" s="33"/>
      <c r="M306" s="33">
        <v>0</v>
      </c>
      <c r="N306" s="33"/>
      <c r="O306" s="33"/>
      <c r="P306" s="33"/>
      <c r="Q306" s="33"/>
      <c r="R306" s="33">
        <v>0.09653400000000002</v>
      </c>
      <c r="S306" s="33"/>
      <c r="T306" s="36">
        <v>0.005968000000000001</v>
      </c>
      <c r="U306" s="36">
        <v>0.09056600000000002</v>
      </c>
      <c r="V306" s="33"/>
      <c r="W306" s="211"/>
      <c r="X306" s="211"/>
      <c r="Y306" s="211"/>
      <c r="Z306" s="211"/>
      <c r="AA306" s="211"/>
      <c r="AB306" s="211"/>
      <c r="AC306" s="211"/>
      <c r="AD306" s="211"/>
      <c r="AE306" s="211"/>
      <c r="AF306" s="77"/>
      <c r="AG306" s="211"/>
      <c r="AH306" s="211"/>
      <c r="AI306" s="211"/>
      <c r="AJ306" s="212">
        <v>2</v>
      </c>
    </row>
    <row r="307" spans="1:36" ht="63">
      <c r="A307" s="222" t="s">
        <v>650</v>
      </c>
      <c r="B307" s="210" t="s">
        <v>917</v>
      </c>
      <c r="C307" s="33">
        <f t="shared" si="57"/>
        <v>0.15216440677966103</v>
      </c>
      <c r="D307" s="213"/>
      <c r="E307" s="213">
        <v>0.0553364406779661</v>
      </c>
      <c r="F307" s="213">
        <v>0.09682796610169492</v>
      </c>
      <c r="G307" s="213"/>
      <c r="H307" s="33">
        <f t="shared" si="58"/>
        <v>0.13382227</v>
      </c>
      <c r="I307" s="213"/>
      <c r="J307" s="213">
        <v>0.01470467</v>
      </c>
      <c r="K307" s="213">
        <v>0.1191176</v>
      </c>
      <c r="L307" s="213"/>
      <c r="M307" s="213">
        <v>0</v>
      </c>
      <c r="N307" s="213"/>
      <c r="O307" s="213"/>
      <c r="P307" s="213"/>
      <c r="Q307" s="213"/>
      <c r="R307" s="33">
        <v>0.13382227</v>
      </c>
      <c r="S307" s="213"/>
      <c r="T307" s="213">
        <v>0.01470467</v>
      </c>
      <c r="U307" s="213">
        <v>0.1191176</v>
      </c>
      <c r="V307" s="213"/>
      <c r="W307" s="211"/>
      <c r="X307" s="211"/>
      <c r="Y307" s="211"/>
      <c r="Z307" s="211"/>
      <c r="AA307" s="211"/>
      <c r="AB307" s="211"/>
      <c r="AC307" s="211"/>
      <c r="AD307" s="211"/>
      <c r="AE307" s="211"/>
      <c r="AF307" s="77"/>
      <c r="AG307" s="211"/>
      <c r="AH307" s="211"/>
      <c r="AI307" s="211"/>
      <c r="AJ307" s="212">
        <v>4</v>
      </c>
    </row>
    <row r="308" spans="1:36" ht="78.75">
      <c r="A308" s="222" t="s">
        <v>650</v>
      </c>
      <c r="B308" s="210" t="s">
        <v>918</v>
      </c>
      <c r="C308" s="33">
        <f t="shared" si="57"/>
        <v>0.15216440677966103</v>
      </c>
      <c r="D308" s="213"/>
      <c r="E308" s="213">
        <v>0.0553364406779661</v>
      </c>
      <c r="F308" s="213">
        <v>0.09682796610169492</v>
      </c>
      <c r="G308" s="213"/>
      <c r="H308" s="33">
        <f t="shared" si="58"/>
        <v>0</v>
      </c>
      <c r="I308" s="213"/>
      <c r="J308" s="213"/>
      <c r="K308" s="213"/>
      <c r="L308" s="213"/>
      <c r="M308" s="213"/>
      <c r="N308" s="213"/>
      <c r="O308" s="213"/>
      <c r="P308" s="213"/>
      <c r="Q308" s="213"/>
      <c r="R308" s="33">
        <v>0</v>
      </c>
      <c r="S308" s="213"/>
      <c r="T308" s="213"/>
      <c r="U308" s="213"/>
      <c r="V308" s="213"/>
      <c r="W308" s="211"/>
      <c r="X308" s="211"/>
      <c r="Y308" s="211"/>
      <c r="Z308" s="211"/>
      <c r="AA308" s="211"/>
      <c r="AB308" s="211"/>
      <c r="AC308" s="211"/>
      <c r="AD308" s="211"/>
      <c r="AE308" s="211"/>
      <c r="AF308" s="77"/>
      <c r="AG308" s="211"/>
      <c r="AH308" s="211"/>
      <c r="AI308" s="211"/>
      <c r="AJ308" s="212">
        <v>3</v>
      </c>
    </row>
    <row r="309" spans="1:36" ht="78.75">
      <c r="A309" s="222" t="s">
        <v>650</v>
      </c>
      <c r="B309" s="210" t="s">
        <v>919</v>
      </c>
      <c r="C309" s="33">
        <f t="shared" si="57"/>
        <v>0.15216440677966103</v>
      </c>
      <c r="D309" s="33"/>
      <c r="E309" s="33">
        <v>0.0553364406779661</v>
      </c>
      <c r="F309" s="33">
        <v>0.09682796610169492</v>
      </c>
      <c r="G309" s="33"/>
      <c r="H309" s="33">
        <f t="shared" si="58"/>
        <v>0</v>
      </c>
      <c r="I309" s="33"/>
      <c r="J309" s="33"/>
      <c r="K309" s="33"/>
      <c r="L309" s="33"/>
      <c r="M309" s="33"/>
      <c r="N309" s="33"/>
      <c r="O309" s="33"/>
      <c r="P309" s="33"/>
      <c r="Q309" s="33"/>
      <c r="R309" s="33">
        <v>0</v>
      </c>
      <c r="S309" s="33"/>
      <c r="T309" s="33"/>
      <c r="U309" s="33"/>
      <c r="V309" s="33"/>
      <c r="W309" s="4"/>
      <c r="X309" s="4"/>
      <c r="Y309" s="4"/>
      <c r="Z309" s="4"/>
      <c r="AA309" s="4"/>
      <c r="AB309" s="4"/>
      <c r="AC309" s="4"/>
      <c r="AD309" s="4"/>
      <c r="AE309" s="4"/>
      <c r="AF309" s="77"/>
      <c r="AG309" s="4"/>
      <c r="AH309" s="4"/>
      <c r="AI309" s="4"/>
      <c r="AJ309" s="34">
        <v>4</v>
      </c>
    </row>
    <row r="310" spans="1:36" ht="78.75">
      <c r="A310" s="222" t="s">
        <v>650</v>
      </c>
      <c r="B310" s="210" t="s">
        <v>920</v>
      </c>
      <c r="C310" s="33">
        <f t="shared" si="57"/>
        <v>0.15216440677966103</v>
      </c>
      <c r="D310" s="7"/>
      <c r="E310" s="7">
        <v>0.0553364406779661</v>
      </c>
      <c r="F310" s="7">
        <v>0.09682796610169492</v>
      </c>
      <c r="G310" s="7"/>
      <c r="H310" s="33">
        <f t="shared" si="58"/>
        <v>0.15117291</v>
      </c>
      <c r="I310" s="7"/>
      <c r="J310" s="7">
        <v>0.0152944</v>
      </c>
      <c r="K310" s="7">
        <v>0.13587851</v>
      </c>
      <c r="L310" s="7"/>
      <c r="M310" s="7">
        <v>0</v>
      </c>
      <c r="N310" s="7"/>
      <c r="O310" s="7"/>
      <c r="P310" s="7"/>
      <c r="Q310" s="7"/>
      <c r="R310" s="33">
        <v>0.15117291</v>
      </c>
      <c r="S310" s="7"/>
      <c r="T310" s="7">
        <v>0.0152944</v>
      </c>
      <c r="U310" s="7">
        <v>0.13587851</v>
      </c>
      <c r="V310" s="7"/>
      <c r="W310" s="4"/>
      <c r="X310" s="4"/>
      <c r="Y310" s="4"/>
      <c r="Z310" s="4"/>
      <c r="AA310" s="4"/>
      <c r="AB310" s="4"/>
      <c r="AC310" s="4"/>
      <c r="AD310" s="4"/>
      <c r="AE310" s="4"/>
      <c r="AF310" s="77"/>
      <c r="AG310" s="4"/>
      <c r="AH310" s="4"/>
      <c r="AI310" s="4"/>
      <c r="AJ310" s="34">
        <v>4</v>
      </c>
    </row>
    <row r="311" spans="1:36" ht="63">
      <c r="A311" s="46" t="s">
        <v>650</v>
      </c>
      <c r="B311" s="210" t="s">
        <v>921</v>
      </c>
      <c r="C311" s="33">
        <f t="shared" si="57"/>
        <v>0</v>
      </c>
      <c r="D311" s="213"/>
      <c r="E311" s="213"/>
      <c r="F311" s="213"/>
      <c r="G311" s="213"/>
      <c r="H311" s="33">
        <f t="shared" si="58"/>
        <v>0.14132703</v>
      </c>
      <c r="I311" s="213"/>
      <c r="J311" s="213">
        <v>0.01511289</v>
      </c>
      <c r="K311" s="213">
        <v>0.12621414</v>
      </c>
      <c r="L311" s="213"/>
      <c r="M311" s="213">
        <v>0</v>
      </c>
      <c r="N311" s="213"/>
      <c r="O311" s="213"/>
      <c r="P311" s="213"/>
      <c r="Q311" s="213"/>
      <c r="R311" s="33">
        <v>0.14132703</v>
      </c>
      <c r="S311" s="213"/>
      <c r="T311" s="213">
        <v>0.01511289</v>
      </c>
      <c r="U311" s="213">
        <v>0.12621414</v>
      </c>
      <c r="V311" s="213"/>
      <c r="W311" s="211"/>
      <c r="X311" s="211"/>
      <c r="Y311" s="211"/>
      <c r="Z311" s="211"/>
      <c r="AA311" s="211"/>
      <c r="AB311" s="211"/>
      <c r="AC311" s="211"/>
      <c r="AD311" s="211"/>
      <c r="AE311" s="211"/>
      <c r="AF311" s="77"/>
      <c r="AG311" s="211"/>
      <c r="AH311" s="211"/>
      <c r="AI311" s="211"/>
      <c r="AJ311" s="212">
        <v>3</v>
      </c>
    </row>
    <row r="312" spans="1:36" ht="30.75" customHeight="1">
      <c r="A312" s="46"/>
      <c r="B312" s="3" t="s">
        <v>610</v>
      </c>
      <c r="C312" s="33">
        <f>C311+C310+C309+C308+C307+C306+C305+C304+C303</f>
        <v>0.9129864406779662</v>
      </c>
      <c r="D312" s="33"/>
      <c r="E312" s="33">
        <f aca="true" t="shared" si="59" ref="E312:Q312">E311+E310+E309+E308+E307+E306+E304+E303</f>
        <v>0.2766822033898305</v>
      </c>
      <c r="F312" s="33">
        <f t="shared" si="59"/>
        <v>0.4841398305084746</v>
      </c>
      <c r="G312" s="33"/>
      <c r="H312" s="33">
        <f>H311+H310+H309+H308+H307+H306+H305+H304+H303</f>
        <v>0.8132962100000001</v>
      </c>
      <c r="I312" s="33"/>
      <c r="J312" s="33">
        <f t="shared" si="59"/>
        <v>0.06686696</v>
      </c>
      <c r="K312" s="33">
        <f t="shared" si="59"/>
        <v>0.6044152500000001</v>
      </c>
      <c r="L312" s="33"/>
      <c r="M312" s="33">
        <f t="shared" si="59"/>
        <v>0</v>
      </c>
      <c r="N312" s="33">
        <f t="shared" si="59"/>
        <v>0</v>
      </c>
      <c r="O312" s="33">
        <f t="shared" si="59"/>
        <v>0</v>
      </c>
      <c r="P312" s="33">
        <f t="shared" si="59"/>
        <v>0</v>
      </c>
      <c r="Q312" s="33">
        <f t="shared" si="59"/>
        <v>0</v>
      </c>
      <c r="R312" s="33">
        <v>0.8132962100000001</v>
      </c>
      <c r="S312" s="33"/>
      <c r="T312" s="33">
        <v>0.06686696</v>
      </c>
      <c r="U312" s="33">
        <v>0.6044152500000001</v>
      </c>
      <c r="V312" s="33"/>
      <c r="W312" s="211"/>
      <c r="X312" s="211"/>
      <c r="Y312" s="211"/>
      <c r="Z312" s="211"/>
      <c r="AA312" s="211"/>
      <c r="AB312" s="211"/>
      <c r="AC312" s="211"/>
      <c r="AD312" s="211"/>
      <c r="AE312" s="211"/>
      <c r="AF312" s="77"/>
      <c r="AG312" s="211"/>
      <c r="AH312" s="211"/>
      <c r="AI312" s="211"/>
      <c r="AJ312" s="212"/>
    </row>
    <row r="313" spans="1:36" ht="27.75" customHeight="1">
      <c r="A313" s="46"/>
      <c r="B313" s="6" t="s">
        <v>512</v>
      </c>
      <c r="C313" s="33"/>
      <c r="D313" s="33"/>
      <c r="E313" s="33"/>
      <c r="F313" s="33"/>
      <c r="G313" s="33"/>
      <c r="H313" s="33"/>
      <c r="I313" s="33"/>
      <c r="J313" s="33"/>
      <c r="K313" s="33"/>
      <c r="L313" s="33"/>
      <c r="M313" s="33"/>
      <c r="N313" s="33"/>
      <c r="O313" s="33"/>
      <c r="P313" s="33"/>
      <c r="Q313" s="33"/>
      <c r="R313" s="33"/>
      <c r="S313" s="33"/>
      <c r="T313" s="33"/>
      <c r="U313" s="33"/>
      <c r="V313" s="33"/>
      <c r="W313" s="4"/>
      <c r="X313" s="4"/>
      <c r="Y313" s="4"/>
      <c r="Z313" s="4"/>
      <c r="AA313" s="4"/>
      <c r="AB313" s="4"/>
      <c r="AC313" s="4"/>
      <c r="AD313" s="4"/>
      <c r="AE313" s="4"/>
      <c r="AF313" s="77"/>
      <c r="AG313" s="4"/>
      <c r="AH313" s="4"/>
      <c r="AI313" s="4"/>
      <c r="AJ313" s="34"/>
    </row>
    <row r="314" spans="1:36" ht="63">
      <c r="A314" s="222" t="s">
        <v>650</v>
      </c>
      <c r="B314" s="210" t="s">
        <v>922</v>
      </c>
      <c r="C314" s="33">
        <f>E314+F314</f>
        <v>0.15216440677966103</v>
      </c>
      <c r="D314" s="33"/>
      <c r="E314" s="33">
        <v>0.0553364406779661</v>
      </c>
      <c r="F314" s="33">
        <v>0.09682796610169492</v>
      </c>
      <c r="G314" s="33"/>
      <c r="H314" s="33"/>
      <c r="I314" s="33"/>
      <c r="J314" s="33"/>
      <c r="K314" s="33"/>
      <c r="L314" s="33"/>
      <c r="M314" s="33"/>
      <c r="N314" s="33"/>
      <c r="O314" s="33"/>
      <c r="P314" s="33"/>
      <c r="Q314" s="33"/>
      <c r="R314" s="33"/>
      <c r="S314" s="33"/>
      <c r="T314" s="33"/>
      <c r="U314" s="33"/>
      <c r="V314" s="33"/>
      <c r="W314" s="211"/>
      <c r="X314" s="211"/>
      <c r="Y314" s="211"/>
      <c r="Z314" s="211"/>
      <c r="AA314" s="211"/>
      <c r="AB314" s="211"/>
      <c r="AC314" s="211"/>
      <c r="AD314" s="211"/>
      <c r="AE314" s="211"/>
      <c r="AF314" s="77"/>
      <c r="AG314" s="211"/>
      <c r="AH314" s="211"/>
      <c r="AI314" s="211"/>
      <c r="AJ314" s="212">
        <v>3</v>
      </c>
    </row>
    <row r="315" spans="1:36" ht="94.5">
      <c r="A315" s="222" t="s">
        <v>650</v>
      </c>
      <c r="B315" s="210" t="s">
        <v>923</v>
      </c>
      <c r="C315" s="33">
        <f>E315+F315</f>
        <v>0</v>
      </c>
      <c r="D315" s="213"/>
      <c r="E315" s="213"/>
      <c r="F315" s="213"/>
      <c r="G315" s="213"/>
      <c r="H315" s="5">
        <v>0.236808</v>
      </c>
      <c r="I315" s="213"/>
      <c r="J315" s="213">
        <v>0.017786</v>
      </c>
      <c r="K315" s="213">
        <v>0.219022</v>
      </c>
      <c r="L315" s="213"/>
      <c r="M315" s="213">
        <v>0</v>
      </c>
      <c r="N315" s="213"/>
      <c r="O315" s="213"/>
      <c r="P315" s="213"/>
      <c r="Q315" s="213"/>
      <c r="R315" s="5">
        <v>0.236808</v>
      </c>
      <c r="S315" s="213"/>
      <c r="T315" s="213">
        <v>0.017786</v>
      </c>
      <c r="U315" s="213">
        <v>0.219022</v>
      </c>
      <c r="V315" s="213"/>
      <c r="W315" s="211"/>
      <c r="X315" s="211"/>
      <c r="Y315" s="211"/>
      <c r="Z315" s="211"/>
      <c r="AA315" s="211"/>
      <c r="AB315" s="211"/>
      <c r="AC315" s="211"/>
      <c r="AD315" s="211"/>
      <c r="AE315" s="211"/>
      <c r="AF315" s="77"/>
      <c r="AG315" s="211"/>
      <c r="AH315" s="211"/>
      <c r="AI315" s="211"/>
      <c r="AJ315" s="212">
        <v>2</v>
      </c>
    </row>
    <row r="316" spans="1:36" ht="33.75" customHeight="1">
      <c r="A316" s="222"/>
      <c r="B316" s="3" t="s">
        <v>612</v>
      </c>
      <c r="C316" s="44">
        <f>C315+C314</f>
        <v>0.15216440677966103</v>
      </c>
      <c r="D316" s="44"/>
      <c r="E316" s="44">
        <f aca="true" t="shared" si="60" ref="E316:Q316">E315+E314</f>
        <v>0.0553364406779661</v>
      </c>
      <c r="F316" s="44">
        <f t="shared" si="60"/>
        <v>0.09682796610169492</v>
      </c>
      <c r="G316" s="44"/>
      <c r="H316" s="44">
        <f t="shared" si="60"/>
        <v>0.236808</v>
      </c>
      <c r="I316" s="44"/>
      <c r="J316" s="44">
        <f t="shared" si="60"/>
        <v>0.017786</v>
      </c>
      <c r="K316" s="44">
        <f t="shared" si="60"/>
        <v>0.219022</v>
      </c>
      <c r="L316" s="44"/>
      <c r="M316" s="44">
        <f t="shared" si="60"/>
        <v>0</v>
      </c>
      <c r="N316" s="44">
        <f t="shared" si="60"/>
        <v>0</v>
      </c>
      <c r="O316" s="44">
        <f t="shared" si="60"/>
        <v>0</v>
      </c>
      <c r="P316" s="44">
        <f t="shared" si="60"/>
        <v>0</v>
      </c>
      <c r="Q316" s="44">
        <f t="shared" si="60"/>
        <v>0</v>
      </c>
      <c r="R316" s="44">
        <v>0.236808</v>
      </c>
      <c r="S316" s="44"/>
      <c r="T316" s="44">
        <v>0.017786</v>
      </c>
      <c r="U316" s="44">
        <v>0.219022</v>
      </c>
      <c r="V316" s="44"/>
      <c r="W316" s="211"/>
      <c r="X316" s="211"/>
      <c r="Y316" s="211"/>
      <c r="Z316" s="211"/>
      <c r="AA316" s="211"/>
      <c r="AB316" s="211"/>
      <c r="AC316" s="211"/>
      <c r="AD316" s="211"/>
      <c r="AE316" s="211"/>
      <c r="AF316" s="77"/>
      <c r="AG316" s="211"/>
      <c r="AH316" s="211"/>
      <c r="AI316" s="211"/>
      <c r="AJ316" s="212"/>
    </row>
    <row r="317" spans="1:36" ht="27.75" customHeight="1">
      <c r="A317" s="37" t="s">
        <v>650</v>
      </c>
      <c r="B317" s="47" t="s">
        <v>619</v>
      </c>
      <c r="C317" s="44">
        <f>C316+C312</f>
        <v>1.0651508474576272</v>
      </c>
      <c r="D317" s="44"/>
      <c r="E317" s="44">
        <f aca="true" t="shared" si="61" ref="E317:Q317">E316+E312</f>
        <v>0.33201864406779663</v>
      </c>
      <c r="F317" s="44">
        <f t="shared" si="61"/>
        <v>0.5809677966101695</v>
      </c>
      <c r="G317" s="44"/>
      <c r="H317" s="44">
        <f t="shared" si="61"/>
        <v>1.05010421</v>
      </c>
      <c r="I317" s="44"/>
      <c r="J317" s="44">
        <f t="shared" si="61"/>
        <v>0.08465296</v>
      </c>
      <c r="K317" s="44">
        <f t="shared" si="61"/>
        <v>0.82343725</v>
      </c>
      <c r="L317" s="44"/>
      <c r="M317" s="44">
        <f t="shared" si="61"/>
        <v>0</v>
      </c>
      <c r="N317" s="44">
        <f t="shared" si="61"/>
        <v>0</v>
      </c>
      <c r="O317" s="44">
        <f t="shared" si="61"/>
        <v>0</v>
      </c>
      <c r="P317" s="44">
        <f t="shared" si="61"/>
        <v>0</v>
      </c>
      <c r="Q317" s="44">
        <f t="shared" si="61"/>
        <v>0</v>
      </c>
      <c r="R317" s="44">
        <v>1.05010421</v>
      </c>
      <c r="S317" s="44"/>
      <c r="T317" s="44">
        <v>0.08465296</v>
      </c>
      <c r="U317" s="44">
        <v>0.82343725</v>
      </c>
      <c r="V317" s="44"/>
      <c r="W317" s="211"/>
      <c r="X317" s="211"/>
      <c r="Y317" s="211"/>
      <c r="Z317" s="211"/>
      <c r="AA317" s="211"/>
      <c r="AB317" s="211"/>
      <c r="AC317" s="211"/>
      <c r="AD317" s="211"/>
      <c r="AE317" s="211"/>
      <c r="AF317" s="77"/>
      <c r="AG317" s="211"/>
      <c r="AH317" s="211"/>
      <c r="AI317" s="211"/>
      <c r="AJ317" s="212"/>
    </row>
    <row r="318" spans="1:36" ht="39" customHeight="1">
      <c r="A318" s="265" t="s">
        <v>650</v>
      </c>
      <c r="B318" s="266" t="s">
        <v>547</v>
      </c>
      <c r="C318" s="44">
        <f>C317+C301</f>
        <v>1.8259728813559324</v>
      </c>
      <c r="D318" s="44"/>
      <c r="E318" s="44">
        <f aca="true" t="shared" si="62" ref="E318:Q318">E317+E301</f>
        <v>0.6087008474576272</v>
      </c>
      <c r="F318" s="44">
        <f t="shared" si="62"/>
        <v>1.0651076271186442</v>
      </c>
      <c r="G318" s="44"/>
      <c r="H318" s="44">
        <f t="shared" si="62"/>
        <v>1.98042842</v>
      </c>
      <c r="I318" s="44"/>
      <c r="J318" s="44">
        <f t="shared" si="62"/>
        <v>0.18308538000000002</v>
      </c>
      <c r="K318" s="44">
        <f t="shared" si="62"/>
        <v>1.65532904</v>
      </c>
      <c r="L318" s="44"/>
      <c r="M318" s="44">
        <f t="shared" si="62"/>
        <v>0</v>
      </c>
      <c r="N318" s="44">
        <f t="shared" si="62"/>
        <v>0</v>
      </c>
      <c r="O318" s="44">
        <f t="shared" si="62"/>
        <v>0</v>
      </c>
      <c r="P318" s="44">
        <f t="shared" si="62"/>
        <v>0</v>
      </c>
      <c r="Q318" s="44">
        <f t="shared" si="62"/>
        <v>0</v>
      </c>
      <c r="R318" s="44">
        <v>1.98042842</v>
      </c>
      <c r="S318" s="44"/>
      <c r="T318" s="44">
        <v>0.18308538000000002</v>
      </c>
      <c r="U318" s="44">
        <v>1.65532904</v>
      </c>
      <c r="V318" s="44"/>
      <c r="W318" s="211"/>
      <c r="X318" s="211"/>
      <c r="Y318" s="211"/>
      <c r="Z318" s="211"/>
      <c r="AA318" s="211"/>
      <c r="AB318" s="211"/>
      <c r="AC318" s="211"/>
      <c r="AD318" s="211"/>
      <c r="AE318" s="211"/>
      <c r="AF318" s="77"/>
      <c r="AG318" s="211"/>
      <c r="AH318" s="211"/>
      <c r="AI318" s="211"/>
      <c r="AJ318" s="212"/>
    </row>
    <row r="319" spans="1:36" ht="75" customHeight="1">
      <c r="A319" s="265" t="s">
        <v>651</v>
      </c>
      <c r="B319" s="6" t="s">
        <v>548</v>
      </c>
      <c r="C319" s="44">
        <f>E319+F319</f>
        <v>3.699997</v>
      </c>
      <c r="D319" s="44"/>
      <c r="E319" s="44">
        <v>0.050087</v>
      </c>
      <c r="F319" s="44">
        <v>3.64991</v>
      </c>
      <c r="G319" s="44"/>
      <c r="H319" s="44">
        <f>J319+K319</f>
        <v>5.79774224</v>
      </c>
      <c r="I319" s="44"/>
      <c r="J319" s="44">
        <v>0.09588518</v>
      </c>
      <c r="K319" s="44">
        <v>5.70185706</v>
      </c>
      <c r="L319" s="44"/>
      <c r="M319" s="44">
        <v>0</v>
      </c>
      <c r="N319" s="44"/>
      <c r="O319" s="44"/>
      <c r="P319" s="44"/>
      <c r="Q319" s="44"/>
      <c r="R319" s="44">
        <v>5.79774224</v>
      </c>
      <c r="S319" s="44"/>
      <c r="T319" s="44">
        <v>0.09588518</v>
      </c>
      <c r="U319" s="44">
        <v>5.70185706</v>
      </c>
      <c r="V319" s="44"/>
      <c r="W319" s="211"/>
      <c r="X319" s="211"/>
      <c r="Y319" s="211"/>
      <c r="Z319" s="211"/>
      <c r="AA319" s="211"/>
      <c r="AB319" s="211"/>
      <c r="AC319" s="211"/>
      <c r="AD319" s="211"/>
      <c r="AE319" s="211"/>
      <c r="AF319" s="77"/>
      <c r="AG319" s="211"/>
      <c r="AH319" s="211"/>
      <c r="AI319" s="211"/>
      <c r="AJ319" s="212">
        <v>2.3</v>
      </c>
    </row>
    <row r="320" spans="1:36" ht="18.75">
      <c r="A320" s="37" t="s">
        <v>653</v>
      </c>
      <c r="B320" s="22" t="s">
        <v>654</v>
      </c>
      <c r="C320" s="44"/>
      <c r="D320" s="44"/>
      <c r="E320" s="44"/>
      <c r="F320" s="44"/>
      <c r="G320" s="44"/>
      <c r="H320" s="199"/>
      <c r="I320" s="44"/>
      <c r="J320" s="44"/>
      <c r="K320" s="44"/>
      <c r="L320" s="44"/>
      <c r="M320" s="44"/>
      <c r="N320" s="44"/>
      <c r="O320" s="44"/>
      <c r="P320" s="44"/>
      <c r="Q320" s="44"/>
      <c r="R320" s="44"/>
      <c r="S320" s="44"/>
      <c r="T320" s="44"/>
      <c r="U320" s="44"/>
      <c r="V320" s="44"/>
      <c r="W320" s="4"/>
      <c r="X320" s="4"/>
      <c r="Y320" s="4"/>
      <c r="Z320" s="4"/>
      <c r="AA320" s="4"/>
      <c r="AB320" s="4"/>
      <c r="AC320" s="4"/>
      <c r="AD320" s="4"/>
      <c r="AE320" s="4"/>
      <c r="AF320" s="77"/>
      <c r="AG320" s="4"/>
      <c r="AH320" s="4"/>
      <c r="AI320" s="4"/>
      <c r="AJ320" s="34"/>
    </row>
    <row r="321" spans="1:36" ht="56.25">
      <c r="A321" s="39" t="s">
        <v>655</v>
      </c>
      <c r="B321" s="22" t="s">
        <v>629</v>
      </c>
      <c r="C321" s="44"/>
      <c r="D321" s="44"/>
      <c r="E321" s="44"/>
      <c r="F321" s="44"/>
      <c r="G321" s="44"/>
      <c r="H321" s="199"/>
      <c r="I321" s="44"/>
      <c r="J321" s="44"/>
      <c r="K321" s="44"/>
      <c r="L321" s="44"/>
      <c r="M321" s="44"/>
      <c r="N321" s="44"/>
      <c r="O321" s="44"/>
      <c r="P321" s="44"/>
      <c r="Q321" s="44"/>
      <c r="R321" s="44"/>
      <c r="S321" s="44"/>
      <c r="T321" s="44"/>
      <c r="U321" s="44"/>
      <c r="V321" s="44"/>
      <c r="W321" s="4"/>
      <c r="X321" s="4"/>
      <c r="Y321" s="4"/>
      <c r="Z321" s="4"/>
      <c r="AA321" s="4"/>
      <c r="AB321" s="4"/>
      <c r="AC321" s="4"/>
      <c r="AD321" s="4"/>
      <c r="AE321" s="4"/>
      <c r="AF321" s="77"/>
      <c r="AG321" s="4"/>
      <c r="AH321" s="4"/>
      <c r="AI321" s="4"/>
      <c r="AJ321" s="34"/>
    </row>
    <row r="322" spans="1:36" ht="131.25">
      <c r="A322" s="39" t="s">
        <v>620</v>
      </c>
      <c r="B322" s="12" t="s">
        <v>210</v>
      </c>
      <c r="C322" s="44"/>
      <c r="D322" s="44"/>
      <c r="E322" s="44"/>
      <c r="F322" s="44"/>
      <c r="G322" s="44"/>
      <c r="H322" s="199"/>
      <c r="I322" s="44"/>
      <c r="J322" s="44"/>
      <c r="K322" s="44"/>
      <c r="L322" s="44"/>
      <c r="M322" s="44"/>
      <c r="N322" s="44"/>
      <c r="O322" s="44"/>
      <c r="P322" s="44"/>
      <c r="Q322" s="44"/>
      <c r="R322" s="44"/>
      <c r="S322" s="44"/>
      <c r="T322" s="44"/>
      <c r="U322" s="44"/>
      <c r="V322" s="44"/>
      <c r="W322" s="4"/>
      <c r="X322" s="4"/>
      <c r="Y322" s="4"/>
      <c r="Z322" s="4"/>
      <c r="AA322" s="4"/>
      <c r="AB322" s="4"/>
      <c r="AC322" s="4"/>
      <c r="AD322" s="4"/>
      <c r="AE322" s="4"/>
      <c r="AF322" s="77"/>
      <c r="AG322" s="4"/>
      <c r="AH322" s="4"/>
      <c r="AI322" s="4"/>
      <c r="AJ322" s="34"/>
    </row>
    <row r="323" spans="1:36" ht="18.75">
      <c r="A323" s="48" t="s">
        <v>620</v>
      </c>
      <c r="B323" s="207" t="s">
        <v>546</v>
      </c>
      <c r="C323" s="44"/>
      <c r="D323" s="44"/>
      <c r="E323" s="44"/>
      <c r="F323" s="44"/>
      <c r="G323" s="44"/>
      <c r="H323" s="199"/>
      <c r="I323" s="44"/>
      <c r="J323" s="44"/>
      <c r="K323" s="44"/>
      <c r="L323" s="44"/>
      <c r="M323" s="44"/>
      <c r="N323" s="44"/>
      <c r="O323" s="44"/>
      <c r="P323" s="44"/>
      <c r="Q323" s="44"/>
      <c r="R323" s="44"/>
      <c r="S323" s="44"/>
      <c r="T323" s="44"/>
      <c r="U323" s="44"/>
      <c r="V323" s="44"/>
      <c r="W323" s="4"/>
      <c r="X323" s="4"/>
      <c r="Y323" s="4"/>
      <c r="Z323" s="4"/>
      <c r="AA323" s="4"/>
      <c r="AB323" s="4"/>
      <c r="AC323" s="4"/>
      <c r="AD323" s="4"/>
      <c r="AE323" s="4"/>
      <c r="AF323" s="77"/>
      <c r="AG323" s="4"/>
      <c r="AH323" s="4"/>
      <c r="AI323" s="4"/>
      <c r="AJ323" s="34"/>
    </row>
    <row r="324" spans="1:36" ht="78.75">
      <c r="A324" s="48"/>
      <c r="B324" s="6" t="s">
        <v>550</v>
      </c>
      <c r="C324" s="44">
        <f>C325+C326</f>
        <v>5.2704</v>
      </c>
      <c r="D324" s="44">
        <f>D325+D326</f>
        <v>0.23</v>
      </c>
      <c r="E324" s="44">
        <f>E325+E326</f>
        <v>0.79</v>
      </c>
      <c r="F324" s="44">
        <f>F325+F326</f>
        <v>4.2304</v>
      </c>
      <c r="G324" s="44">
        <f>G325+G326</f>
        <v>0.02</v>
      </c>
      <c r="H324" s="44"/>
      <c r="I324" s="44"/>
      <c r="J324" s="44"/>
      <c r="K324" s="44"/>
      <c r="L324" s="44"/>
      <c r="M324" s="44"/>
      <c r="N324" s="44"/>
      <c r="O324" s="44"/>
      <c r="P324" s="44"/>
      <c r="Q324" s="44"/>
      <c r="R324" s="44"/>
      <c r="S324" s="44"/>
      <c r="T324" s="44"/>
      <c r="U324" s="44"/>
      <c r="V324" s="44"/>
      <c r="W324" s="211"/>
      <c r="X324" s="211"/>
      <c r="Y324" s="211"/>
      <c r="Z324" s="211"/>
      <c r="AA324" s="211"/>
      <c r="AB324" s="211"/>
      <c r="AC324" s="211"/>
      <c r="AD324" s="211"/>
      <c r="AE324" s="211"/>
      <c r="AF324" s="77"/>
      <c r="AG324" s="211"/>
      <c r="AH324" s="211"/>
      <c r="AI324" s="211"/>
      <c r="AJ324" s="212"/>
    </row>
    <row r="325" spans="1:36" ht="18.75">
      <c r="A325" s="224" t="s">
        <v>620</v>
      </c>
      <c r="B325" s="211" t="s">
        <v>551</v>
      </c>
      <c r="C325" s="44">
        <f>D325+E325+F325+G325</f>
        <v>3.7704000000000004</v>
      </c>
      <c r="D325" s="156">
        <v>0.03</v>
      </c>
      <c r="E325" s="156">
        <v>0.4</v>
      </c>
      <c r="F325" s="156">
        <v>3.3204000000000002</v>
      </c>
      <c r="G325" s="156">
        <v>0.02</v>
      </c>
      <c r="H325" s="44"/>
      <c r="I325" s="44"/>
      <c r="J325" s="44"/>
      <c r="K325" s="44"/>
      <c r="L325" s="44"/>
      <c r="M325" s="44"/>
      <c r="N325" s="44"/>
      <c r="O325" s="44"/>
      <c r="P325" s="44"/>
      <c r="Q325" s="44"/>
      <c r="R325" s="44"/>
      <c r="S325" s="44"/>
      <c r="T325" s="44"/>
      <c r="U325" s="44"/>
      <c r="V325" s="44"/>
      <c r="W325" s="211"/>
      <c r="X325" s="211"/>
      <c r="Y325" s="211"/>
      <c r="Z325" s="211"/>
      <c r="AA325" s="211"/>
      <c r="AB325" s="211"/>
      <c r="AC325" s="211"/>
      <c r="AD325" s="211"/>
      <c r="AE325" s="211"/>
      <c r="AF325" s="77"/>
      <c r="AG325" s="211"/>
      <c r="AH325" s="211"/>
      <c r="AI325" s="211"/>
      <c r="AJ325" s="212">
        <v>4</v>
      </c>
    </row>
    <row r="326" spans="1:36" ht="18.75">
      <c r="A326" s="224" t="s">
        <v>620</v>
      </c>
      <c r="B326" s="211" t="s">
        <v>552</v>
      </c>
      <c r="C326" s="44">
        <f>D326+E326+F326+G326</f>
        <v>1.5</v>
      </c>
      <c r="D326" s="156">
        <v>0.2</v>
      </c>
      <c r="E326" s="156">
        <v>0.39</v>
      </c>
      <c r="F326" s="156">
        <v>0.91</v>
      </c>
      <c r="G326" s="156"/>
      <c r="H326" s="44"/>
      <c r="I326" s="44"/>
      <c r="J326" s="44"/>
      <c r="K326" s="44"/>
      <c r="L326" s="44"/>
      <c r="M326" s="44"/>
      <c r="N326" s="44"/>
      <c r="O326" s="44"/>
      <c r="P326" s="44"/>
      <c r="Q326" s="44"/>
      <c r="R326" s="44"/>
      <c r="S326" s="44"/>
      <c r="T326" s="44"/>
      <c r="U326" s="44"/>
      <c r="V326" s="44"/>
      <c r="W326" s="211"/>
      <c r="X326" s="211"/>
      <c r="Y326" s="211"/>
      <c r="Z326" s="211"/>
      <c r="AA326" s="211"/>
      <c r="AB326" s="211"/>
      <c r="AC326" s="211"/>
      <c r="AD326" s="211"/>
      <c r="AE326" s="211"/>
      <c r="AF326" s="77"/>
      <c r="AG326" s="211"/>
      <c r="AH326" s="211"/>
      <c r="AI326" s="211"/>
      <c r="AJ326" s="212">
        <v>4</v>
      </c>
    </row>
    <row r="327" spans="1:36" s="258" customFormat="1" ht="78.75">
      <c r="A327" s="48" t="s">
        <v>620</v>
      </c>
      <c r="B327" s="6" t="s">
        <v>553</v>
      </c>
      <c r="C327" s="44">
        <f>C328+C329</f>
        <v>4.521100000000001</v>
      </c>
      <c r="D327" s="44">
        <f aca="true" t="shared" si="63" ref="D327:Q327">D328+D329</f>
        <v>0.2232</v>
      </c>
      <c r="E327" s="44">
        <f t="shared" si="63"/>
        <v>0.5384</v>
      </c>
      <c r="F327" s="44">
        <f t="shared" si="63"/>
        <v>3.7395</v>
      </c>
      <c r="G327" s="44">
        <f t="shared" si="63"/>
        <v>0.02</v>
      </c>
      <c r="H327" s="44">
        <f t="shared" si="63"/>
        <v>5.47484137</v>
      </c>
      <c r="I327" s="44">
        <f t="shared" si="63"/>
        <v>0.153187</v>
      </c>
      <c r="J327" s="44">
        <f t="shared" si="63"/>
        <v>0.45187942</v>
      </c>
      <c r="K327" s="44">
        <f t="shared" si="63"/>
        <v>4.86677895</v>
      </c>
      <c r="L327" s="44">
        <f t="shared" si="63"/>
        <v>0.002996</v>
      </c>
      <c r="M327" s="44">
        <f t="shared" si="63"/>
        <v>0</v>
      </c>
      <c r="N327" s="44">
        <f t="shared" si="63"/>
        <v>0</v>
      </c>
      <c r="O327" s="44">
        <f t="shared" si="63"/>
        <v>0</v>
      </c>
      <c r="P327" s="44">
        <f t="shared" si="63"/>
        <v>0</v>
      </c>
      <c r="Q327" s="44">
        <f t="shared" si="63"/>
        <v>0</v>
      </c>
      <c r="R327" s="44">
        <v>5.47484137</v>
      </c>
      <c r="S327" s="44">
        <v>0.153187</v>
      </c>
      <c r="T327" s="44">
        <v>0.45187942</v>
      </c>
      <c r="U327" s="44">
        <v>4.86677895</v>
      </c>
      <c r="V327" s="44">
        <v>0.002996</v>
      </c>
      <c r="W327" s="211"/>
      <c r="X327" s="211"/>
      <c r="Y327" s="211"/>
      <c r="Z327" s="211"/>
      <c r="AA327" s="211"/>
      <c r="AB327" s="211"/>
      <c r="AC327" s="211"/>
      <c r="AD327" s="211"/>
      <c r="AE327" s="211"/>
      <c r="AF327" s="219"/>
      <c r="AG327" s="211"/>
      <c r="AH327" s="211"/>
      <c r="AI327" s="211"/>
      <c r="AJ327" s="212"/>
    </row>
    <row r="328" spans="1:36" ht="18.75">
      <c r="A328" s="224" t="s">
        <v>620</v>
      </c>
      <c r="B328" s="211" t="s">
        <v>551</v>
      </c>
      <c r="C328" s="44">
        <f>D328+E328+F328+G328</f>
        <v>3.821</v>
      </c>
      <c r="D328" s="156">
        <v>0.1532</v>
      </c>
      <c r="E328" s="156">
        <v>0.3384</v>
      </c>
      <c r="F328" s="156">
        <v>3.3094</v>
      </c>
      <c r="G328" s="156">
        <v>0.02</v>
      </c>
      <c r="H328" s="44">
        <f>I328+J328+K328+L328</f>
        <v>4.20676802</v>
      </c>
      <c r="I328" s="156">
        <v>0.153187</v>
      </c>
      <c r="J328" s="156">
        <v>0.05107778</v>
      </c>
      <c r="K328" s="156">
        <v>3.99950724</v>
      </c>
      <c r="L328" s="156">
        <v>0.002996</v>
      </c>
      <c r="M328" s="44">
        <v>0</v>
      </c>
      <c r="N328" s="44"/>
      <c r="O328" s="44"/>
      <c r="P328" s="44"/>
      <c r="Q328" s="44"/>
      <c r="R328" s="44">
        <v>4.20676802</v>
      </c>
      <c r="S328" s="156">
        <v>0.153187</v>
      </c>
      <c r="T328" s="156">
        <v>0.05107778</v>
      </c>
      <c r="U328" s="156">
        <v>3.99950724</v>
      </c>
      <c r="V328" s="156">
        <v>0.002996</v>
      </c>
      <c r="W328" s="211"/>
      <c r="X328" s="211"/>
      <c r="Y328" s="211"/>
      <c r="Z328" s="211"/>
      <c r="AA328" s="211">
        <v>2013</v>
      </c>
      <c r="AB328" s="211"/>
      <c r="AC328" s="211">
        <v>2</v>
      </c>
      <c r="AD328" s="211">
        <v>2</v>
      </c>
      <c r="AE328" s="211"/>
      <c r="AF328" s="77"/>
      <c r="AG328" s="211"/>
      <c r="AH328" s="211"/>
      <c r="AI328" s="211"/>
      <c r="AJ328" s="212" t="s">
        <v>15</v>
      </c>
    </row>
    <row r="329" spans="1:36" ht="47.25">
      <c r="A329" s="224" t="s">
        <v>620</v>
      </c>
      <c r="B329" s="211" t="s">
        <v>552</v>
      </c>
      <c r="C329" s="44">
        <f>D329+E329+F329+G329</f>
        <v>0.7001000000000001</v>
      </c>
      <c r="D329" s="156">
        <v>0.07</v>
      </c>
      <c r="E329" s="156">
        <v>0.2</v>
      </c>
      <c r="F329" s="156">
        <v>0.43010000000000004</v>
      </c>
      <c r="G329" s="156"/>
      <c r="H329" s="44">
        <f>I329+J329+K329+L329</f>
        <v>1.26807335</v>
      </c>
      <c r="I329" s="156"/>
      <c r="J329" s="156">
        <v>0.40080163999999996</v>
      </c>
      <c r="K329" s="156">
        <v>0.8672717100000001</v>
      </c>
      <c r="L329" s="156"/>
      <c r="M329" s="44">
        <v>0</v>
      </c>
      <c r="N329" s="44"/>
      <c r="O329" s="44"/>
      <c r="P329" s="44"/>
      <c r="Q329" s="44"/>
      <c r="R329" s="44">
        <v>1.26807335</v>
      </c>
      <c r="S329" s="156"/>
      <c r="T329" s="156">
        <v>0.40080163999999996</v>
      </c>
      <c r="U329" s="156">
        <v>0.8672717100000001</v>
      </c>
      <c r="V329" s="44"/>
      <c r="W329" s="211"/>
      <c r="X329" s="211"/>
      <c r="Y329" s="211"/>
      <c r="Z329" s="211"/>
      <c r="AA329" s="211"/>
      <c r="AB329" s="211"/>
      <c r="AC329" s="211"/>
      <c r="AD329" s="211"/>
      <c r="AE329" s="211">
        <v>2013</v>
      </c>
      <c r="AF329" s="77"/>
      <c r="AG329" s="211" t="s">
        <v>3</v>
      </c>
      <c r="AH329" s="211" t="s">
        <v>12</v>
      </c>
      <c r="AI329" s="211">
        <v>1.25</v>
      </c>
      <c r="AJ329" s="212">
        <v>4</v>
      </c>
    </row>
    <row r="330" spans="1:36" ht="110.25">
      <c r="A330" s="48" t="s">
        <v>620</v>
      </c>
      <c r="B330" s="6" t="s">
        <v>211</v>
      </c>
      <c r="C330" s="44">
        <f>C332+C331</f>
        <v>0.6831</v>
      </c>
      <c r="D330" s="44">
        <f aca="true" t="shared" si="64" ref="D330:Q330">D332+D331</f>
        <v>0.07</v>
      </c>
      <c r="E330" s="44">
        <f t="shared" si="64"/>
        <v>0.203</v>
      </c>
      <c r="F330" s="44">
        <f t="shared" si="64"/>
        <v>0.4101</v>
      </c>
      <c r="G330" s="44"/>
      <c r="H330" s="44">
        <f t="shared" si="64"/>
        <v>0.87299854</v>
      </c>
      <c r="I330" s="44"/>
      <c r="J330" s="44">
        <f t="shared" si="64"/>
        <v>0.19567145</v>
      </c>
      <c r="K330" s="44">
        <f t="shared" si="64"/>
        <v>0.67732709</v>
      </c>
      <c r="L330" s="44"/>
      <c r="M330" s="44">
        <f t="shared" si="64"/>
        <v>0</v>
      </c>
      <c r="N330" s="44">
        <f t="shared" si="64"/>
        <v>0</v>
      </c>
      <c r="O330" s="44">
        <f t="shared" si="64"/>
        <v>0</v>
      </c>
      <c r="P330" s="44">
        <f t="shared" si="64"/>
        <v>0</v>
      </c>
      <c r="Q330" s="44">
        <f t="shared" si="64"/>
        <v>0</v>
      </c>
      <c r="R330" s="44">
        <v>0.87299854</v>
      </c>
      <c r="S330" s="44"/>
      <c r="T330" s="44">
        <v>0.19567145</v>
      </c>
      <c r="U330" s="44">
        <v>0.67732709</v>
      </c>
      <c r="V330" s="44"/>
      <c r="W330" s="211"/>
      <c r="X330" s="211"/>
      <c r="Y330" s="211"/>
      <c r="Z330" s="211"/>
      <c r="AA330" s="211"/>
      <c r="AB330" s="211"/>
      <c r="AC330" s="211"/>
      <c r="AD330" s="211"/>
      <c r="AE330" s="211"/>
      <c r="AF330" s="77"/>
      <c r="AG330" s="211"/>
      <c r="AH330" s="211"/>
      <c r="AI330" s="211"/>
      <c r="AJ330" s="212"/>
    </row>
    <row r="331" spans="1:36" ht="18.75">
      <c r="A331" s="224" t="s">
        <v>620</v>
      </c>
      <c r="B331" s="211" t="s">
        <v>554</v>
      </c>
      <c r="C331" s="44">
        <f>D331+E331+F331+G331</f>
        <v>0.083</v>
      </c>
      <c r="D331" s="156"/>
      <c r="E331" s="156">
        <v>0.003</v>
      </c>
      <c r="F331" s="156">
        <v>0.08</v>
      </c>
      <c r="G331" s="156"/>
      <c r="H331" s="44">
        <f>I331+J331+K331+L331</f>
        <v>0.057782</v>
      </c>
      <c r="I331" s="156"/>
      <c r="J331" s="156">
        <v>0.002258</v>
      </c>
      <c r="K331" s="156">
        <v>0.055524</v>
      </c>
      <c r="L331" s="156"/>
      <c r="M331" s="44">
        <v>0</v>
      </c>
      <c r="N331" s="44"/>
      <c r="O331" s="44"/>
      <c r="P331" s="44"/>
      <c r="Q331" s="44"/>
      <c r="R331" s="44">
        <v>0.057782</v>
      </c>
      <c r="S331" s="156"/>
      <c r="T331" s="156">
        <v>0.002258</v>
      </c>
      <c r="U331" s="156">
        <v>0.055524</v>
      </c>
      <c r="V331" s="44"/>
      <c r="W331" s="211"/>
      <c r="X331" s="211"/>
      <c r="Y331" s="211"/>
      <c r="Z331" s="211"/>
      <c r="AA331" s="211"/>
      <c r="AB331" s="211"/>
      <c r="AC331" s="211"/>
      <c r="AD331" s="211"/>
      <c r="AE331" s="211"/>
      <c r="AF331" s="77"/>
      <c r="AG331" s="211"/>
      <c r="AH331" s="211"/>
      <c r="AI331" s="211"/>
      <c r="AJ331" s="212">
        <v>2</v>
      </c>
    </row>
    <row r="332" spans="1:36" ht="31.5">
      <c r="A332" s="224" t="s">
        <v>620</v>
      </c>
      <c r="B332" s="211" t="s">
        <v>555</v>
      </c>
      <c r="C332" s="44">
        <f>D332+E332+F332+G332</f>
        <v>0.6001000000000001</v>
      </c>
      <c r="D332" s="156">
        <v>0.07</v>
      </c>
      <c r="E332" s="156">
        <v>0.2</v>
      </c>
      <c r="F332" s="156">
        <v>0.3301</v>
      </c>
      <c r="G332" s="156"/>
      <c r="H332" s="44">
        <f>I332+J332+K332+L332</f>
        <v>0.81521654</v>
      </c>
      <c r="I332" s="156"/>
      <c r="J332" s="156">
        <v>0.19341345</v>
      </c>
      <c r="K332" s="156">
        <v>0.62180309</v>
      </c>
      <c r="L332" s="156"/>
      <c r="M332" s="44">
        <v>0</v>
      </c>
      <c r="N332" s="44"/>
      <c r="O332" s="44"/>
      <c r="P332" s="44"/>
      <c r="Q332" s="44"/>
      <c r="R332" s="44">
        <v>0.81521654</v>
      </c>
      <c r="S332" s="156"/>
      <c r="T332" s="156">
        <v>0.19341345</v>
      </c>
      <c r="U332" s="156">
        <v>0.62180309</v>
      </c>
      <c r="V332" s="44"/>
      <c r="W332" s="211"/>
      <c r="X332" s="211"/>
      <c r="Y332" s="211"/>
      <c r="Z332" s="211"/>
      <c r="AA332" s="211"/>
      <c r="AB332" s="211"/>
      <c r="AC332" s="211"/>
      <c r="AD332" s="211"/>
      <c r="AE332" s="211">
        <v>2013</v>
      </c>
      <c r="AF332" s="77"/>
      <c r="AG332" s="211" t="s">
        <v>3</v>
      </c>
      <c r="AH332" s="211" t="s">
        <v>518</v>
      </c>
      <c r="AI332" s="211">
        <v>0.9</v>
      </c>
      <c r="AJ332" s="212">
        <v>4</v>
      </c>
    </row>
    <row r="333" spans="1:36" ht="78.75">
      <c r="A333" s="48" t="s">
        <v>620</v>
      </c>
      <c r="B333" s="6" t="s">
        <v>212</v>
      </c>
      <c r="C333" s="44">
        <f>C334</f>
        <v>0.081</v>
      </c>
      <c r="D333" s="44">
        <f>D334</f>
        <v>0.01</v>
      </c>
      <c r="E333" s="44">
        <f>E334</f>
        <v>0.021</v>
      </c>
      <c r="F333" s="44">
        <f>F334</f>
        <v>0.05</v>
      </c>
      <c r="G333" s="156"/>
      <c r="H333" s="44"/>
      <c r="I333" s="156"/>
      <c r="J333" s="156"/>
      <c r="K333" s="156"/>
      <c r="L333" s="156"/>
      <c r="M333" s="44"/>
      <c r="N333" s="44"/>
      <c r="O333" s="44"/>
      <c r="P333" s="44"/>
      <c r="Q333" s="44"/>
      <c r="R333" s="44"/>
      <c r="S333" s="156"/>
      <c r="T333" s="156"/>
      <c r="U333" s="156"/>
      <c r="V333" s="44"/>
      <c r="W333" s="211"/>
      <c r="X333" s="211"/>
      <c r="Y333" s="211"/>
      <c r="Z333" s="211"/>
      <c r="AA333" s="211"/>
      <c r="AB333" s="211"/>
      <c r="AC333" s="211"/>
      <c r="AD333" s="211"/>
      <c r="AE333" s="211"/>
      <c r="AF333" s="77"/>
      <c r="AG333" s="211"/>
      <c r="AH333" s="211"/>
      <c r="AI333" s="211"/>
      <c r="AJ333" s="212"/>
    </row>
    <row r="334" spans="1:36" ht="45.75" customHeight="1">
      <c r="A334" s="224" t="s">
        <v>620</v>
      </c>
      <c r="B334" s="211" t="s">
        <v>555</v>
      </c>
      <c r="C334" s="44">
        <f>D334+E334+F334+G334</f>
        <v>0.081</v>
      </c>
      <c r="D334" s="156">
        <v>0.01</v>
      </c>
      <c r="E334" s="156">
        <v>0.021</v>
      </c>
      <c r="F334" s="156">
        <v>0.05</v>
      </c>
      <c r="G334" s="156"/>
      <c r="H334" s="44"/>
      <c r="I334" s="156"/>
      <c r="J334" s="156"/>
      <c r="K334" s="156"/>
      <c r="L334" s="156"/>
      <c r="M334" s="44"/>
      <c r="N334" s="44"/>
      <c r="O334" s="44"/>
      <c r="P334" s="44"/>
      <c r="Q334" s="44"/>
      <c r="R334" s="44"/>
      <c r="S334" s="156"/>
      <c r="T334" s="156"/>
      <c r="U334" s="156"/>
      <c r="V334" s="44"/>
      <c r="W334" s="211"/>
      <c r="X334" s="211"/>
      <c r="Y334" s="211"/>
      <c r="Z334" s="211"/>
      <c r="AA334" s="211"/>
      <c r="AB334" s="211"/>
      <c r="AC334" s="211"/>
      <c r="AD334" s="211"/>
      <c r="AE334" s="211"/>
      <c r="AF334" s="77"/>
      <c r="AG334" s="211"/>
      <c r="AH334" s="211"/>
      <c r="AI334" s="211"/>
      <c r="AJ334" s="212">
        <v>4</v>
      </c>
    </row>
    <row r="335" spans="1:36" ht="18.75">
      <c r="A335" s="224" t="s">
        <v>620</v>
      </c>
      <c r="B335" s="211" t="s">
        <v>514</v>
      </c>
      <c r="C335" s="44"/>
      <c r="D335" s="44"/>
      <c r="E335" s="44"/>
      <c r="F335" s="44"/>
      <c r="G335" s="44"/>
      <c r="H335" s="44"/>
      <c r="I335" s="156"/>
      <c r="J335" s="156"/>
      <c r="K335" s="156"/>
      <c r="L335" s="156"/>
      <c r="M335" s="44"/>
      <c r="N335" s="44"/>
      <c r="O335" s="44"/>
      <c r="P335" s="44"/>
      <c r="Q335" s="44"/>
      <c r="R335" s="44"/>
      <c r="S335" s="156"/>
      <c r="T335" s="156"/>
      <c r="U335" s="156"/>
      <c r="V335" s="44"/>
      <c r="W335" s="4"/>
      <c r="X335" s="4"/>
      <c r="Y335" s="4"/>
      <c r="Z335" s="4"/>
      <c r="AA335" s="4"/>
      <c r="AB335" s="4"/>
      <c r="AC335" s="4"/>
      <c r="AD335" s="4"/>
      <c r="AE335" s="4"/>
      <c r="AF335" s="77"/>
      <c r="AG335" s="4"/>
      <c r="AH335" s="4"/>
      <c r="AI335" s="4"/>
      <c r="AJ335" s="34"/>
    </row>
    <row r="336" spans="1:36" ht="47.25">
      <c r="A336" s="224"/>
      <c r="B336" s="210" t="s">
        <v>924</v>
      </c>
      <c r="C336" s="44">
        <f>D336+E336+F336+G336</f>
        <v>0</v>
      </c>
      <c r="D336" s="44"/>
      <c r="E336" s="44"/>
      <c r="F336" s="44"/>
      <c r="G336" s="44"/>
      <c r="H336" s="44">
        <f>I336+J336+K336+L336</f>
        <v>0.16173894</v>
      </c>
      <c r="I336" s="156"/>
      <c r="J336" s="156">
        <v>0.01598132</v>
      </c>
      <c r="K336" s="156">
        <v>0.14575762</v>
      </c>
      <c r="L336" s="156"/>
      <c r="M336" s="44">
        <v>0</v>
      </c>
      <c r="N336" s="44"/>
      <c r="O336" s="44"/>
      <c r="P336" s="44"/>
      <c r="Q336" s="44"/>
      <c r="R336" s="44">
        <v>0.16173894</v>
      </c>
      <c r="S336" s="156"/>
      <c r="T336" s="156">
        <v>0.01598132</v>
      </c>
      <c r="U336" s="156">
        <v>0.14575762</v>
      </c>
      <c r="V336" s="44"/>
      <c r="W336" s="211"/>
      <c r="X336" s="211"/>
      <c r="Y336" s="211"/>
      <c r="Z336" s="211"/>
      <c r="AA336" s="211">
        <v>2013</v>
      </c>
      <c r="AB336" s="211"/>
      <c r="AC336" s="211">
        <v>1</v>
      </c>
      <c r="AD336" s="211">
        <v>0.16</v>
      </c>
      <c r="AE336" s="211"/>
      <c r="AF336" s="77"/>
      <c r="AG336" s="211"/>
      <c r="AH336" s="211"/>
      <c r="AI336" s="211"/>
      <c r="AJ336" s="212">
        <v>4</v>
      </c>
    </row>
    <row r="337" spans="1:36" ht="47.25">
      <c r="A337" s="224"/>
      <c r="B337" s="210" t="s">
        <v>925</v>
      </c>
      <c r="C337" s="44">
        <v>0</v>
      </c>
      <c r="D337" s="44"/>
      <c r="E337" s="44"/>
      <c r="F337" s="44"/>
      <c r="G337" s="44"/>
      <c r="H337" s="44">
        <f>I337+J337+K337+L337</f>
        <v>1.14522143</v>
      </c>
      <c r="I337" s="156">
        <v>0.02872737</v>
      </c>
      <c r="J337" s="156">
        <v>0.04130142</v>
      </c>
      <c r="K337" s="156">
        <v>1.07519264</v>
      </c>
      <c r="L337" s="156"/>
      <c r="M337" s="44">
        <v>0</v>
      </c>
      <c r="N337" s="44"/>
      <c r="O337" s="44"/>
      <c r="P337" s="44"/>
      <c r="Q337" s="44"/>
      <c r="R337" s="44">
        <v>1.14522143</v>
      </c>
      <c r="S337" s="156">
        <v>0.02872737</v>
      </c>
      <c r="T337" s="156">
        <v>0.04130142</v>
      </c>
      <c r="U337" s="156">
        <v>1.07519264</v>
      </c>
      <c r="V337" s="44"/>
      <c r="W337" s="211"/>
      <c r="X337" s="211"/>
      <c r="Y337" s="211"/>
      <c r="Z337" s="211"/>
      <c r="AA337" s="211">
        <v>2013</v>
      </c>
      <c r="AB337" s="211"/>
      <c r="AC337" s="211">
        <v>1</v>
      </c>
      <c r="AD337" s="211">
        <v>0.4</v>
      </c>
      <c r="AE337" s="211"/>
      <c r="AF337" s="77"/>
      <c r="AG337" s="211"/>
      <c r="AH337" s="211"/>
      <c r="AI337" s="211"/>
      <c r="AJ337" s="212">
        <v>4</v>
      </c>
    </row>
    <row r="338" spans="1:36" ht="40.5" customHeight="1">
      <c r="A338" s="224"/>
      <c r="B338" s="3" t="s">
        <v>614</v>
      </c>
      <c r="C338" s="44">
        <f>C337+C336</f>
        <v>0</v>
      </c>
      <c r="D338" s="44"/>
      <c r="E338" s="44"/>
      <c r="F338" s="44"/>
      <c r="G338" s="44"/>
      <c r="H338" s="44">
        <f aca="true" t="shared" si="65" ref="H338:Q338">H337+H336</f>
        <v>1.30696037</v>
      </c>
      <c r="I338" s="44">
        <f t="shared" si="65"/>
        <v>0.02872737</v>
      </c>
      <c r="J338" s="44">
        <f t="shared" si="65"/>
        <v>0.05728274</v>
      </c>
      <c r="K338" s="44">
        <f t="shared" si="65"/>
        <v>1.22095026</v>
      </c>
      <c r="L338" s="44"/>
      <c r="M338" s="44">
        <f t="shared" si="65"/>
        <v>0</v>
      </c>
      <c r="N338" s="44">
        <f t="shared" si="65"/>
        <v>0</v>
      </c>
      <c r="O338" s="44">
        <f t="shared" si="65"/>
        <v>0</v>
      </c>
      <c r="P338" s="44">
        <f t="shared" si="65"/>
        <v>0</v>
      </c>
      <c r="Q338" s="44">
        <f t="shared" si="65"/>
        <v>0</v>
      </c>
      <c r="R338" s="44">
        <v>1.30696037</v>
      </c>
      <c r="S338" s="44">
        <v>0.02872737</v>
      </c>
      <c r="T338" s="44">
        <v>0.05728274</v>
      </c>
      <c r="U338" s="44">
        <v>1.22095026</v>
      </c>
      <c r="V338" s="44"/>
      <c r="W338" s="211"/>
      <c r="X338" s="211"/>
      <c r="Y338" s="211"/>
      <c r="Z338" s="211"/>
      <c r="AA338" s="211"/>
      <c r="AB338" s="211"/>
      <c r="AC338" s="211"/>
      <c r="AD338" s="211">
        <v>0.56</v>
      </c>
      <c r="AE338" s="3"/>
      <c r="AF338" s="77"/>
      <c r="AG338" s="211"/>
      <c r="AH338" s="211"/>
      <c r="AI338" s="211"/>
      <c r="AJ338" s="212"/>
    </row>
    <row r="339" spans="1:36" ht="18.75">
      <c r="A339" s="224"/>
      <c r="B339" s="211" t="s">
        <v>512</v>
      </c>
      <c r="C339" s="44"/>
      <c r="D339" s="44"/>
      <c r="E339" s="44"/>
      <c r="F339" s="44"/>
      <c r="G339" s="44"/>
      <c r="H339" s="44"/>
      <c r="I339" s="156"/>
      <c r="J339" s="156"/>
      <c r="K339" s="156"/>
      <c r="L339" s="156"/>
      <c r="M339" s="44"/>
      <c r="N339" s="44"/>
      <c r="O339" s="44"/>
      <c r="P339" s="44"/>
      <c r="Q339" s="44"/>
      <c r="R339" s="44"/>
      <c r="S339" s="156"/>
      <c r="T339" s="156"/>
      <c r="U339" s="156"/>
      <c r="V339" s="44"/>
      <c r="W339" s="4"/>
      <c r="X339" s="4"/>
      <c r="Y339" s="4"/>
      <c r="Z339" s="4"/>
      <c r="AA339" s="4"/>
      <c r="AB339" s="4"/>
      <c r="AC339" s="4"/>
      <c r="AD339" s="4"/>
      <c r="AE339" s="4"/>
      <c r="AF339" s="77"/>
      <c r="AG339" s="4"/>
      <c r="AH339" s="4"/>
      <c r="AI339" s="4"/>
      <c r="AJ339" s="34"/>
    </row>
    <row r="340" spans="1:36" ht="31.5">
      <c r="A340" s="224"/>
      <c r="B340" s="210" t="s">
        <v>926</v>
      </c>
      <c r="C340" s="44">
        <v>0</v>
      </c>
      <c r="D340" s="44"/>
      <c r="E340" s="44"/>
      <c r="F340" s="44"/>
      <c r="G340" s="44"/>
      <c r="H340" s="44">
        <f>I340+J340+K340+L340</f>
        <v>0.99942988</v>
      </c>
      <c r="I340" s="156">
        <v>0.02872738</v>
      </c>
      <c r="J340" s="156">
        <v>0.01232268</v>
      </c>
      <c r="K340" s="156">
        <v>0.95837982</v>
      </c>
      <c r="L340" s="156"/>
      <c r="M340" s="44">
        <v>0</v>
      </c>
      <c r="N340" s="44"/>
      <c r="O340" s="44"/>
      <c r="P340" s="44"/>
      <c r="Q340" s="44"/>
      <c r="R340" s="44">
        <v>0.99942988</v>
      </c>
      <c r="S340" s="156">
        <v>0.02872738</v>
      </c>
      <c r="T340" s="156">
        <v>0.01232268</v>
      </c>
      <c r="U340" s="156">
        <v>0.95837982</v>
      </c>
      <c r="V340" s="44"/>
      <c r="W340" s="211"/>
      <c r="X340" s="211"/>
      <c r="Y340" s="211"/>
      <c r="Z340" s="211"/>
      <c r="AA340" s="211">
        <v>2013</v>
      </c>
      <c r="AB340" s="211"/>
      <c r="AC340" s="211">
        <v>1</v>
      </c>
      <c r="AD340" s="211">
        <v>0.16</v>
      </c>
      <c r="AE340" s="211"/>
      <c r="AF340" s="77"/>
      <c r="AG340" s="211"/>
      <c r="AH340" s="211"/>
      <c r="AI340" s="211"/>
      <c r="AJ340" s="212">
        <v>4</v>
      </c>
    </row>
    <row r="341" spans="1:36" ht="18.75">
      <c r="A341" s="224"/>
      <c r="B341" s="211" t="s">
        <v>513</v>
      </c>
      <c r="C341" s="44"/>
      <c r="D341" s="44"/>
      <c r="E341" s="44"/>
      <c r="F341" s="44"/>
      <c r="G341" s="44"/>
      <c r="H341" s="44"/>
      <c r="I341" s="156"/>
      <c r="J341" s="156"/>
      <c r="K341" s="156"/>
      <c r="L341" s="156"/>
      <c r="M341" s="44"/>
      <c r="N341" s="44"/>
      <c r="O341" s="44"/>
      <c r="P341" s="44"/>
      <c r="Q341" s="44"/>
      <c r="R341" s="44"/>
      <c r="S341" s="156"/>
      <c r="T341" s="156"/>
      <c r="U341" s="156"/>
      <c r="V341" s="44"/>
      <c r="W341" s="4"/>
      <c r="X341" s="4"/>
      <c r="Y341" s="4"/>
      <c r="Z341" s="4"/>
      <c r="AA341" s="4"/>
      <c r="AB341" s="4"/>
      <c r="AC341" s="4"/>
      <c r="AD341" s="4"/>
      <c r="AE341" s="4"/>
      <c r="AF341" s="77"/>
      <c r="AG341" s="4"/>
      <c r="AH341" s="4"/>
      <c r="AI341" s="4"/>
      <c r="AJ341" s="34"/>
    </row>
    <row r="342" spans="1:36" ht="63">
      <c r="A342" s="224"/>
      <c r="B342" s="210" t="s">
        <v>927</v>
      </c>
      <c r="C342" s="44">
        <v>0</v>
      </c>
      <c r="D342" s="44"/>
      <c r="E342" s="44"/>
      <c r="F342" s="44"/>
      <c r="G342" s="44"/>
      <c r="H342" s="44">
        <f>I342+J342+K342+L342</f>
        <v>0.33997098</v>
      </c>
      <c r="I342" s="156">
        <v>0.02872738</v>
      </c>
      <c r="J342" s="156">
        <v>0.00286275</v>
      </c>
      <c r="K342" s="156">
        <v>0.30838085</v>
      </c>
      <c r="L342" s="156"/>
      <c r="M342" s="44">
        <v>0</v>
      </c>
      <c r="N342" s="44"/>
      <c r="O342" s="44"/>
      <c r="P342" s="44"/>
      <c r="Q342" s="44"/>
      <c r="R342" s="44">
        <v>0.33997098</v>
      </c>
      <c r="S342" s="156">
        <v>0.02872738</v>
      </c>
      <c r="T342" s="156">
        <v>0.00286275</v>
      </c>
      <c r="U342" s="156">
        <v>0.30838085</v>
      </c>
      <c r="V342" s="44"/>
      <c r="W342" s="211"/>
      <c r="X342" s="211"/>
      <c r="Y342" s="211"/>
      <c r="Z342" s="211"/>
      <c r="AA342" s="211">
        <v>2013</v>
      </c>
      <c r="AB342" s="211"/>
      <c r="AC342" s="211">
        <v>1</v>
      </c>
      <c r="AD342" s="211">
        <v>0.16</v>
      </c>
      <c r="AE342" s="211"/>
      <c r="AF342" s="77"/>
      <c r="AG342" s="211"/>
      <c r="AH342" s="211"/>
      <c r="AI342" s="211"/>
      <c r="AJ342" s="212">
        <v>4</v>
      </c>
    </row>
    <row r="343" spans="1:36" ht="18.75">
      <c r="A343" s="49"/>
      <c r="B343" s="210"/>
      <c r="C343" s="44"/>
      <c r="D343" s="44"/>
      <c r="E343" s="44"/>
      <c r="F343" s="44"/>
      <c r="G343" s="44"/>
      <c r="H343" s="44"/>
      <c r="I343" s="44"/>
      <c r="J343" s="44"/>
      <c r="K343" s="44"/>
      <c r="L343" s="44"/>
      <c r="M343" s="44"/>
      <c r="N343" s="44"/>
      <c r="O343" s="44"/>
      <c r="P343" s="44"/>
      <c r="Q343" s="44"/>
      <c r="R343" s="44"/>
      <c r="S343" s="44"/>
      <c r="T343" s="44"/>
      <c r="U343" s="44"/>
      <c r="V343" s="44"/>
      <c r="W343" s="4"/>
      <c r="X343" s="4"/>
      <c r="Y343" s="4"/>
      <c r="Z343" s="4"/>
      <c r="AA343" s="4"/>
      <c r="AB343" s="4"/>
      <c r="AC343" s="4"/>
      <c r="AD343" s="4"/>
      <c r="AE343" s="4"/>
      <c r="AF343" s="77"/>
      <c r="AG343" s="4"/>
      <c r="AH343" s="4"/>
      <c r="AI343" s="4"/>
      <c r="AJ343" s="34"/>
    </row>
    <row r="344" spans="1:36" ht="21.75" customHeight="1">
      <c r="A344" s="48" t="s">
        <v>620</v>
      </c>
      <c r="B344" s="3" t="s">
        <v>556</v>
      </c>
      <c r="C344" s="44">
        <f>C328+C325+C338+C340+C342</f>
        <v>7.5914</v>
      </c>
      <c r="D344" s="44">
        <f aca="true" t="shared" si="66" ref="D344:Q344">D328+D325+D338+D340+D342</f>
        <v>0.1832</v>
      </c>
      <c r="E344" s="44">
        <f t="shared" si="66"/>
        <v>0.7384</v>
      </c>
      <c r="F344" s="44">
        <f t="shared" si="66"/>
        <v>6.6298</v>
      </c>
      <c r="G344" s="44">
        <f t="shared" si="66"/>
        <v>0.04</v>
      </c>
      <c r="H344" s="44">
        <f t="shared" si="66"/>
        <v>6.853129250000001</v>
      </c>
      <c r="I344" s="44">
        <f t="shared" si="66"/>
        <v>0.23936912999999999</v>
      </c>
      <c r="J344" s="44">
        <f t="shared" si="66"/>
        <v>0.12354595</v>
      </c>
      <c r="K344" s="44">
        <f t="shared" si="66"/>
        <v>6.48721817</v>
      </c>
      <c r="L344" s="44">
        <f t="shared" si="66"/>
        <v>0.002996</v>
      </c>
      <c r="M344" s="44">
        <f t="shared" si="66"/>
        <v>0</v>
      </c>
      <c r="N344" s="44">
        <f t="shared" si="66"/>
        <v>0</v>
      </c>
      <c r="O344" s="44">
        <f t="shared" si="66"/>
        <v>0</v>
      </c>
      <c r="P344" s="44">
        <f t="shared" si="66"/>
        <v>0</v>
      </c>
      <c r="Q344" s="44">
        <f t="shared" si="66"/>
        <v>0</v>
      </c>
      <c r="R344" s="44">
        <v>6.853129250000001</v>
      </c>
      <c r="S344" s="44">
        <v>0.23936912999999999</v>
      </c>
      <c r="T344" s="44">
        <v>0.12354595</v>
      </c>
      <c r="U344" s="44">
        <v>6.48721817</v>
      </c>
      <c r="V344" s="44">
        <v>0.002996</v>
      </c>
      <c r="W344" s="211"/>
      <c r="X344" s="211"/>
      <c r="Y344" s="211"/>
      <c r="Z344" s="211"/>
      <c r="AA344" s="211"/>
      <c r="AB344" s="211"/>
      <c r="AC344" s="211"/>
      <c r="AD344" s="211">
        <f>AD342+AD340+AD338+AD337+AD336+AD328</f>
        <v>3.4400000000000004</v>
      </c>
      <c r="AE344" s="211"/>
      <c r="AF344" s="77"/>
      <c r="AG344" s="211"/>
      <c r="AH344" s="211"/>
      <c r="AI344" s="211"/>
      <c r="AJ344" s="212"/>
    </row>
    <row r="345" spans="1:36" ht="28.5" customHeight="1">
      <c r="A345" s="48" t="s">
        <v>620</v>
      </c>
      <c r="B345" s="3" t="s">
        <v>557</v>
      </c>
      <c r="C345" s="44">
        <f>C334+C332+C329+C326</f>
        <v>2.8812</v>
      </c>
      <c r="D345" s="44">
        <f>D334+D332+D329+D326</f>
        <v>0.35000000000000003</v>
      </c>
      <c r="E345" s="44">
        <f>E334+E332+E329+E326</f>
        <v>0.811</v>
      </c>
      <c r="F345" s="44">
        <f>F334+F332+F329+F326</f>
        <v>1.7202000000000002</v>
      </c>
      <c r="G345" s="44"/>
      <c r="H345" s="44">
        <f>H334+H332+H329+H326</f>
        <v>2.08328989</v>
      </c>
      <c r="I345" s="44"/>
      <c r="J345" s="44">
        <f>J334+J332+J329+J326</f>
        <v>0.59421509</v>
      </c>
      <c r="K345" s="44">
        <f>K334+K332+K329+K326</f>
        <v>1.4890748</v>
      </c>
      <c r="L345" s="44"/>
      <c r="M345" s="44">
        <f>M334+M332+M329+M326</f>
        <v>0</v>
      </c>
      <c r="N345" s="44">
        <f>N334+N332+N329+N326</f>
        <v>0</v>
      </c>
      <c r="O345" s="44">
        <f>O334+O332+O329+O326</f>
        <v>0</v>
      </c>
      <c r="P345" s="44">
        <f>P334+P332+P329+P326</f>
        <v>0</v>
      </c>
      <c r="Q345" s="44">
        <f>Q334+Q332+Q329+Q326</f>
        <v>0</v>
      </c>
      <c r="R345" s="44">
        <v>2.08328989</v>
      </c>
      <c r="S345" s="44"/>
      <c r="T345" s="44">
        <v>0.59421509</v>
      </c>
      <c r="U345" s="44">
        <v>1.4890748</v>
      </c>
      <c r="V345" s="44"/>
      <c r="W345" s="211"/>
      <c r="X345" s="211"/>
      <c r="Y345" s="211"/>
      <c r="Z345" s="211"/>
      <c r="AA345" s="211"/>
      <c r="AB345" s="211"/>
      <c r="AC345" s="211"/>
      <c r="AD345" s="211"/>
      <c r="AE345" s="211"/>
      <c r="AF345" s="77"/>
      <c r="AG345" s="211"/>
      <c r="AH345" s="211"/>
      <c r="AI345" s="3">
        <f>AI332+AI329</f>
        <v>2.15</v>
      </c>
      <c r="AJ345" s="212"/>
    </row>
    <row r="346" spans="1:36" ht="36.75" customHeight="1">
      <c r="A346" s="48" t="s">
        <v>620</v>
      </c>
      <c r="B346" s="3" t="s">
        <v>558</v>
      </c>
      <c r="C346" s="44">
        <f>C331</f>
        <v>0.083</v>
      </c>
      <c r="D346" s="44"/>
      <c r="E346" s="44">
        <f>E331</f>
        <v>0.003</v>
      </c>
      <c r="F346" s="44">
        <f>F331</f>
        <v>0.08</v>
      </c>
      <c r="G346" s="44"/>
      <c r="H346" s="44">
        <f>H331</f>
        <v>0.057782</v>
      </c>
      <c r="I346" s="44"/>
      <c r="J346" s="44">
        <f>J331</f>
        <v>0.002258</v>
      </c>
      <c r="K346" s="44">
        <f>K331</f>
        <v>0.055524</v>
      </c>
      <c r="L346" s="44"/>
      <c r="M346" s="44">
        <f>M331</f>
        <v>0</v>
      </c>
      <c r="N346" s="44">
        <f>N331</f>
        <v>0</v>
      </c>
      <c r="O346" s="44">
        <f>O331</f>
        <v>0</v>
      </c>
      <c r="P346" s="44">
        <f>P331</f>
        <v>0</v>
      </c>
      <c r="Q346" s="44">
        <f>Q331</f>
        <v>0</v>
      </c>
      <c r="R346" s="44">
        <v>0.057782</v>
      </c>
      <c r="S346" s="44"/>
      <c r="T346" s="44">
        <v>0.002258</v>
      </c>
      <c r="U346" s="44">
        <v>0.055524</v>
      </c>
      <c r="V346" s="44"/>
      <c r="W346" s="211"/>
      <c r="X346" s="211"/>
      <c r="Y346" s="211"/>
      <c r="Z346" s="211"/>
      <c r="AA346" s="211"/>
      <c r="AB346" s="211"/>
      <c r="AC346" s="211"/>
      <c r="AD346" s="211"/>
      <c r="AE346" s="211"/>
      <c r="AF346" s="77"/>
      <c r="AG346" s="211"/>
      <c r="AH346" s="211"/>
      <c r="AI346" s="211"/>
      <c r="AJ346" s="212"/>
    </row>
    <row r="347" spans="1:36" ht="18.75">
      <c r="A347" s="49" t="s">
        <v>620</v>
      </c>
      <c r="B347" s="4"/>
      <c r="C347" s="44"/>
      <c r="D347" s="44"/>
      <c r="E347" s="44"/>
      <c r="F347" s="44"/>
      <c r="G347" s="44"/>
      <c r="H347" s="44"/>
      <c r="I347" s="44"/>
      <c r="J347" s="44"/>
      <c r="K347" s="44"/>
      <c r="L347" s="44"/>
      <c r="M347" s="44"/>
      <c r="N347" s="44"/>
      <c r="O347" s="44"/>
      <c r="P347" s="44"/>
      <c r="Q347" s="44"/>
      <c r="R347" s="44"/>
      <c r="S347" s="44"/>
      <c r="T347" s="44"/>
      <c r="U347" s="44"/>
      <c r="V347" s="44"/>
      <c r="W347" s="4"/>
      <c r="X347" s="4"/>
      <c r="Y347" s="4"/>
      <c r="Z347" s="4"/>
      <c r="AA347" s="4"/>
      <c r="AB347" s="4"/>
      <c r="AC347" s="4"/>
      <c r="AD347" s="4"/>
      <c r="AE347" s="4"/>
      <c r="AF347" s="77"/>
      <c r="AG347" s="4"/>
      <c r="AH347" s="4"/>
      <c r="AI347" s="4"/>
      <c r="AJ347" s="34"/>
    </row>
    <row r="348" spans="1:36" ht="62.25" customHeight="1">
      <c r="A348" s="201" t="s">
        <v>620</v>
      </c>
      <c r="B348" s="22" t="s">
        <v>684</v>
      </c>
      <c r="C348" s="44">
        <f>C346+C345+C344</f>
        <v>10.5556</v>
      </c>
      <c r="D348" s="44">
        <f aca="true" t="shared" si="67" ref="D348:Q348">D346+D345+D344</f>
        <v>0.5332</v>
      </c>
      <c r="E348" s="44">
        <f t="shared" si="67"/>
        <v>1.5524</v>
      </c>
      <c r="F348" s="44">
        <f t="shared" si="67"/>
        <v>8.43</v>
      </c>
      <c r="G348" s="44">
        <f t="shared" si="67"/>
        <v>0.04</v>
      </c>
      <c r="H348" s="44">
        <f t="shared" si="67"/>
        <v>8.994201140000001</v>
      </c>
      <c r="I348" s="44">
        <f t="shared" si="67"/>
        <v>0.23936912999999999</v>
      </c>
      <c r="J348" s="44">
        <f t="shared" si="67"/>
        <v>0.7200190399999999</v>
      </c>
      <c r="K348" s="44">
        <f t="shared" si="67"/>
        <v>8.03181697</v>
      </c>
      <c r="L348" s="44">
        <f t="shared" si="67"/>
        <v>0.002996</v>
      </c>
      <c r="M348" s="44">
        <f t="shared" si="67"/>
        <v>0</v>
      </c>
      <c r="N348" s="44">
        <f t="shared" si="67"/>
        <v>0</v>
      </c>
      <c r="O348" s="44">
        <f t="shared" si="67"/>
        <v>0</v>
      </c>
      <c r="P348" s="44">
        <f t="shared" si="67"/>
        <v>0</v>
      </c>
      <c r="Q348" s="44">
        <f t="shared" si="67"/>
        <v>0</v>
      </c>
      <c r="R348" s="44">
        <v>8.994201140000001</v>
      </c>
      <c r="S348" s="44">
        <v>0.23936912999999999</v>
      </c>
      <c r="T348" s="44">
        <v>0.7200190399999999</v>
      </c>
      <c r="U348" s="44">
        <v>8.03181697</v>
      </c>
      <c r="V348" s="44">
        <v>0.002996</v>
      </c>
      <c r="W348" s="211"/>
      <c r="X348" s="211"/>
      <c r="Y348" s="211"/>
      <c r="Z348" s="211"/>
      <c r="AA348" s="211"/>
      <c r="AB348" s="211"/>
      <c r="AC348" s="211"/>
      <c r="AD348" s="211"/>
      <c r="AE348" s="3"/>
      <c r="AF348" s="220"/>
      <c r="AG348" s="3"/>
      <c r="AH348" s="3"/>
      <c r="AI348" s="3">
        <f>AI345</f>
        <v>2.15</v>
      </c>
      <c r="AJ348" s="208"/>
    </row>
    <row r="349" spans="1:36" ht="18.75">
      <c r="A349" s="201"/>
      <c r="B349" s="22"/>
      <c r="C349" s="44"/>
      <c r="D349" s="44"/>
      <c r="E349" s="44"/>
      <c r="F349" s="44"/>
      <c r="G349" s="44"/>
      <c r="H349" s="200"/>
      <c r="I349" s="44"/>
      <c r="J349" s="44"/>
      <c r="K349" s="44"/>
      <c r="L349" s="44"/>
      <c r="M349" s="44"/>
      <c r="N349" s="44"/>
      <c r="O349" s="44"/>
      <c r="P349" s="44"/>
      <c r="Q349" s="44"/>
      <c r="R349" s="200"/>
      <c r="S349" s="44"/>
      <c r="T349" s="44"/>
      <c r="U349" s="44"/>
      <c r="V349" s="44"/>
      <c r="W349" s="4"/>
      <c r="X349" s="4"/>
      <c r="Y349" s="4"/>
      <c r="Z349" s="4"/>
      <c r="AA349" s="4"/>
      <c r="AB349" s="4"/>
      <c r="AC349" s="4"/>
      <c r="AD349" s="4"/>
      <c r="AE349" s="4"/>
      <c r="AF349" s="77"/>
      <c r="AG349" s="4"/>
      <c r="AH349" s="4"/>
      <c r="AI349" s="4"/>
      <c r="AJ349" s="34"/>
    </row>
    <row r="350" spans="1:36" ht="18.75">
      <c r="A350" s="201"/>
      <c r="B350" s="22"/>
      <c r="C350" s="44"/>
      <c r="D350" s="44"/>
      <c r="E350" s="44"/>
      <c r="F350" s="44"/>
      <c r="G350" s="44"/>
      <c r="H350" s="200"/>
      <c r="I350" s="44"/>
      <c r="J350" s="44"/>
      <c r="K350" s="44"/>
      <c r="L350" s="44"/>
      <c r="M350" s="44"/>
      <c r="N350" s="44"/>
      <c r="O350" s="44"/>
      <c r="P350" s="44"/>
      <c r="Q350" s="44"/>
      <c r="R350" s="200"/>
      <c r="S350" s="44"/>
      <c r="T350" s="44"/>
      <c r="U350" s="44"/>
      <c r="V350" s="44"/>
      <c r="W350" s="4"/>
      <c r="X350" s="4"/>
      <c r="Y350" s="4"/>
      <c r="Z350" s="4"/>
      <c r="AA350" s="4"/>
      <c r="AB350" s="4"/>
      <c r="AC350" s="4"/>
      <c r="AD350" s="4"/>
      <c r="AE350" s="4"/>
      <c r="AF350" s="77"/>
      <c r="AG350" s="4"/>
      <c r="AH350" s="4"/>
      <c r="AI350" s="4"/>
      <c r="AJ350" s="34"/>
    </row>
    <row r="351" spans="1:36" ht="18.75">
      <c r="A351" s="201"/>
      <c r="B351" s="22"/>
      <c r="C351" s="44"/>
      <c r="D351" s="44"/>
      <c r="E351" s="44"/>
      <c r="F351" s="44"/>
      <c r="G351" s="44"/>
      <c r="H351" s="200"/>
      <c r="I351" s="44"/>
      <c r="J351" s="44"/>
      <c r="K351" s="44"/>
      <c r="L351" s="44"/>
      <c r="M351" s="44"/>
      <c r="N351" s="44"/>
      <c r="O351" s="44"/>
      <c r="P351" s="44"/>
      <c r="Q351" s="44"/>
      <c r="R351" s="200"/>
      <c r="S351" s="44"/>
      <c r="T351" s="44"/>
      <c r="U351" s="44"/>
      <c r="V351" s="44"/>
      <c r="W351" s="4"/>
      <c r="X351" s="4"/>
      <c r="Y351" s="4"/>
      <c r="Z351" s="4"/>
      <c r="AA351" s="4"/>
      <c r="AB351" s="4"/>
      <c r="AC351" s="4"/>
      <c r="AD351" s="4"/>
      <c r="AE351" s="4"/>
      <c r="AF351" s="77"/>
      <c r="AG351" s="4"/>
      <c r="AH351" s="4"/>
      <c r="AI351" s="4"/>
      <c r="AJ351" s="34"/>
    </row>
    <row r="352" spans="1:36" ht="18.75">
      <c r="A352" s="201"/>
      <c r="B352" s="22"/>
      <c r="C352" s="44"/>
      <c r="D352" s="44"/>
      <c r="E352" s="44"/>
      <c r="F352" s="44"/>
      <c r="G352" s="44"/>
      <c r="H352" s="200"/>
      <c r="I352" s="44"/>
      <c r="J352" s="44"/>
      <c r="K352" s="44"/>
      <c r="L352" s="44"/>
      <c r="M352" s="44"/>
      <c r="N352" s="44"/>
      <c r="O352" s="44"/>
      <c r="P352" s="44"/>
      <c r="Q352" s="44"/>
      <c r="R352" s="200"/>
      <c r="S352" s="44"/>
      <c r="T352" s="44"/>
      <c r="U352" s="44"/>
      <c r="V352" s="44"/>
      <c r="W352" s="4"/>
      <c r="X352" s="4"/>
      <c r="Y352" s="4"/>
      <c r="Z352" s="4"/>
      <c r="AA352" s="4"/>
      <c r="AB352" s="4"/>
      <c r="AC352" s="4"/>
      <c r="AD352" s="4"/>
      <c r="AE352" s="4"/>
      <c r="AF352" s="77"/>
      <c r="AG352" s="4"/>
      <c r="AH352" s="4"/>
      <c r="AI352" s="4"/>
      <c r="AJ352" s="34"/>
    </row>
    <row r="353" spans="1:36" ht="18.75">
      <c r="A353" s="201"/>
      <c r="B353" s="22"/>
      <c r="C353" s="44"/>
      <c r="D353" s="44"/>
      <c r="E353" s="44"/>
      <c r="F353" s="44"/>
      <c r="G353" s="44"/>
      <c r="H353" s="200"/>
      <c r="I353" s="44"/>
      <c r="J353" s="44"/>
      <c r="K353" s="44"/>
      <c r="L353" s="44"/>
      <c r="M353" s="44"/>
      <c r="N353" s="44"/>
      <c r="O353" s="44"/>
      <c r="P353" s="44"/>
      <c r="Q353" s="44"/>
      <c r="R353" s="200"/>
      <c r="S353" s="44"/>
      <c r="T353" s="44"/>
      <c r="U353" s="44"/>
      <c r="V353" s="44"/>
      <c r="W353" s="4"/>
      <c r="X353" s="4"/>
      <c r="Y353" s="4"/>
      <c r="Z353" s="4"/>
      <c r="AA353" s="4"/>
      <c r="AB353" s="4"/>
      <c r="AC353" s="4"/>
      <c r="AD353" s="4"/>
      <c r="AE353" s="4"/>
      <c r="AF353" s="77"/>
      <c r="AG353" s="4"/>
      <c r="AH353" s="4"/>
      <c r="AI353" s="4"/>
      <c r="AJ353" s="34"/>
    </row>
    <row r="354" spans="1:36" ht="18.75">
      <c r="A354" s="201"/>
      <c r="B354" s="22"/>
      <c r="C354" s="44"/>
      <c r="D354" s="44"/>
      <c r="E354" s="44"/>
      <c r="F354" s="44"/>
      <c r="G354" s="44"/>
      <c r="H354" s="200"/>
      <c r="I354" s="44"/>
      <c r="J354" s="44"/>
      <c r="K354" s="44"/>
      <c r="L354" s="44"/>
      <c r="M354" s="44"/>
      <c r="N354" s="44"/>
      <c r="O354" s="44"/>
      <c r="P354" s="44"/>
      <c r="Q354" s="44"/>
      <c r="R354" s="200"/>
      <c r="S354" s="44"/>
      <c r="T354" s="44"/>
      <c r="U354" s="44"/>
      <c r="V354" s="44"/>
      <c r="W354" s="4"/>
      <c r="X354" s="4"/>
      <c r="Y354" s="4"/>
      <c r="Z354" s="4"/>
      <c r="AA354" s="4"/>
      <c r="AB354" s="4"/>
      <c r="AC354" s="4"/>
      <c r="AD354" s="4"/>
      <c r="AE354" s="4"/>
      <c r="AF354" s="77"/>
      <c r="AG354" s="4"/>
      <c r="AH354" s="4"/>
      <c r="AI354" s="4"/>
      <c r="AJ354" s="34"/>
    </row>
    <row r="355" spans="1:36" ht="63">
      <c r="A355" s="50" t="s">
        <v>549</v>
      </c>
      <c r="B355" s="51" t="s">
        <v>213</v>
      </c>
      <c r="C355" s="33">
        <v>0</v>
      </c>
      <c r="D355" s="5">
        <v>0</v>
      </c>
      <c r="E355" s="5">
        <v>0</v>
      </c>
      <c r="F355" s="5">
        <v>0</v>
      </c>
      <c r="G355" s="5">
        <v>0</v>
      </c>
      <c r="H355" s="270">
        <f>H356+H367</f>
        <v>78.45275629999995</v>
      </c>
      <c r="I355" s="271">
        <f>I356+I367</f>
        <v>0.242168</v>
      </c>
      <c r="J355" s="271">
        <f>J356+J367</f>
        <v>19.845752299999987</v>
      </c>
      <c r="K355" s="271">
        <f>K356+K367</f>
        <v>58.36483599999997</v>
      </c>
      <c r="L355" s="271">
        <f>L356+L367</f>
        <v>0</v>
      </c>
      <c r="M355" s="44">
        <v>0</v>
      </c>
      <c r="N355" s="44">
        <v>0</v>
      </c>
      <c r="O355" s="44">
        <v>0</v>
      </c>
      <c r="P355" s="44">
        <v>0</v>
      </c>
      <c r="Q355" s="44">
        <v>0</v>
      </c>
      <c r="R355" s="270">
        <f>R356+R367</f>
        <v>78.45275629999995</v>
      </c>
      <c r="S355" s="271">
        <f>S356+S367</f>
        <v>0.242168</v>
      </c>
      <c r="T355" s="271">
        <f>T356+T367</f>
        <v>19.845752299999987</v>
      </c>
      <c r="U355" s="271">
        <f>U356+U367</f>
        <v>58.36483599999997</v>
      </c>
      <c r="V355" s="271">
        <f>V356+V367</f>
        <v>0</v>
      </c>
      <c r="W355" s="211"/>
      <c r="X355" s="211"/>
      <c r="Y355" s="211"/>
      <c r="Z355" s="211"/>
      <c r="AA355" s="211"/>
      <c r="AB355" s="211"/>
      <c r="AC355" s="211"/>
      <c r="AD355" s="5">
        <f>SUM(AD357:AD472)</f>
        <v>15.180000000000001</v>
      </c>
      <c r="AE355" s="211"/>
      <c r="AF355" s="77"/>
      <c r="AG355" s="211"/>
      <c r="AH355" s="211"/>
      <c r="AI355" s="3">
        <v>50.278</v>
      </c>
      <c r="AJ355" s="212"/>
    </row>
    <row r="356" spans="1:36" ht="47.25">
      <c r="A356" s="50" t="s">
        <v>214</v>
      </c>
      <c r="B356" s="51" t="s">
        <v>215</v>
      </c>
      <c r="C356" s="32">
        <f>SUM(C357:C506)</f>
        <v>0</v>
      </c>
      <c r="D356" s="32">
        <f>SUM(D357:D506)</f>
        <v>0</v>
      </c>
      <c r="E356" s="32">
        <f>SUM(E357:E506)</f>
        <v>0</v>
      </c>
      <c r="F356" s="32">
        <f>SUM(F357:F506)</f>
        <v>0</v>
      </c>
      <c r="G356" s="32">
        <f>SUM(G357:G506)</f>
        <v>0</v>
      </c>
      <c r="H356" s="55">
        <f>SUM(H357:H366)</f>
        <v>2.4562410000000003</v>
      </c>
      <c r="I356" s="55">
        <f>SUM(I357:I366)</f>
        <v>0</v>
      </c>
      <c r="J356" s="55">
        <f>SUM(J357:J366)</f>
        <v>0.22321399999999997</v>
      </c>
      <c r="K356" s="55">
        <f>SUM(K357:K366)</f>
        <v>2.233027</v>
      </c>
      <c r="L356" s="55">
        <f>SUM(L357:L366)</f>
        <v>0</v>
      </c>
      <c r="M356" s="55">
        <f>M357+M358+M359</f>
        <v>0</v>
      </c>
      <c r="N356" s="55">
        <f>N357+N358+N359</f>
        <v>0</v>
      </c>
      <c r="O356" s="55">
        <f>O357+O358+O359</f>
        <v>0</v>
      </c>
      <c r="P356" s="55">
        <f>P357+P358+P359</f>
        <v>0</v>
      </c>
      <c r="Q356" s="55">
        <f>Q357+Q358+Q359</f>
        <v>0</v>
      </c>
      <c r="R356" s="55">
        <f>SUM(R357:R366)</f>
        <v>2.4562410000000003</v>
      </c>
      <c r="S356" s="55">
        <f>SUM(S357:S366)</f>
        <v>0</v>
      </c>
      <c r="T356" s="55">
        <f>SUM(T357:T366)</f>
        <v>0.22321399999999997</v>
      </c>
      <c r="U356" s="55">
        <f>SUM(U357:U366)</f>
        <v>2.233027</v>
      </c>
      <c r="V356" s="55">
        <f>SUM(V357:V366)</f>
        <v>0</v>
      </c>
      <c r="W356" s="4"/>
      <c r="X356" s="4"/>
      <c r="Y356" s="4"/>
      <c r="Z356" s="4"/>
      <c r="AA356" s="4"/>
      <c r="AB356" s="4"/>
      <c r="AC356" s="4"/>
      <c r="AD356" s="4"/>
      <c r="AE356" s="4"/>
      <c r="AF356" s="77"/>
      <c r="AG356" s="4"/>
      <c r="AH356" s="4"/>
      <c r="AI356" s="4"/>
      <c r="AJ356" s="34"/>
    </row>
    <row r="357" spans="1:36" ht="15.75">
      <c r="A357" s="50" t="s">
        <v>222</v>
      </c>
      <c r="B357" s="53" t="s">
        <v>216</v>
      </c>
      <c r="C357" s="40">
        <v>0</v>
      </c>
      <c r="D357" s="40">
        <v>0</v>
      </c>
      <c r="E357" s="40">
        <v>0</v>
      </c>
      <c r="F357" s="40">
        <v>0</v>
      </c>
      <c r="G357" s="40">
        <v>0</v>
      </c>
      <c r="H357" s="55">
        <f>I357+J357+K357+L357</f>
        <v>0.122005</v>
      </c>
      <c r="I357" s="61">
        <v>0</v>
      </c>
      <c r="J357" s="61">
        <v>0.021875</v>
      </c>
      <c r="K357" s="61">
        <v>0.10013</v>
      </c>
      <c r="L357" s="61">
        <v>0</v>
      </c>
      <c r="M357" s="233"/>
      <c r="N357" s="233"/>
      <c r="O357" s="233"/>
      <c r="P357" s="233"/>
      <c r="Q357" s="233"/>
      <c r="R357" s="55">
        <f>S357+T357+U357+V357</f>
        <v>0.122005</v>
      </c>
      <c r="S357" s="61">
        <v>0</v>
      </c>
      <c r="T357" s="61">
        <v>0.021875</v>
      </c>
      <c r="U357" s="61">
        <v>0.10013</v>
      </c>
      <c r="V357" s="61">
        <v>0</v>
      </c>
      <c r="W357" s="4"/>
      <c r="X357" s="4"/>
      <c r="Y357" s="4"/>
      <c r="Z357" s="4"/>
      <c r="AA357" s="4"/>
      <c r="AB357" s="4"/>
      <c r="AC357" s="4"/>
      <c r="AD357" s="4"/>
      <c r="AE357" s="4"/>
      <c r="AF357" s="77"/>
      <c r="AG357" s="4"/>
      <c r="AH357" s="4"/>
      <c r="AI357" s="4"/>
      <c r="AJ357" s="34"/>
    </row>
    <row r="358" spans="1:36" ht="31.5">
      <c r="A358" s="50" t="s">
        <v>229</v>
      </c>
      <c r="B358" s="53" t="s">
        <v>218</v>
      </c>
      <c r="C358" s="40">
        <v>0</v>
      </c>
      <c r="D358" s="40">
        <v>0</v>
      </c>
      <c r="E358" s="40">
        <v>0</v>
      </c>
      <c r="F358" s="40">
        <v>0</v>
      </c>
      <c r="G358" s="40">
        <v>0</v>
      </c>
      <c r="H358" s="55">
        <f>I358+J358+K358+L358</f>
        <v>0.201209</v>
      </c>
      <c r="I358" s="61">
        <v>0</v>
      </c>
      <c r="J358" s="61">
        <v>0.037609</v>
      </c>
      <c r="K358" s="61">
        <v>0.1636</v>
      </c>
      <c r="L358" s="61">
        <v>0</v>
      </c>
      <c r="M358" s="233"/>
      <c r="N358" s="233"/>
      <c r="O358" s="233"/>
      <c r="P358" s="233"/>
      <c r="Q358" s="233"/>
      <c r="R358" s="55">
        <f>S358+T358+U358+V358</f>
        <v>0.201209</v>
      </c>
      <c r="S358" s="61">
        <v>0</v>
      </c>
      <c r="T358" s="61">
        <v>0.037609</v>
      </c>
      <c r="U358" s="61">
        <v>0.1636</v>
      </c>
      <c r="V358" s="61">
        <v>0</v>
      </c>
      <c r="W358" s="4"/>
      <c r="X358" s="4"/>
      <c r="Y358" s="4"/>
      <c r="Z358" s="4"/>
      <c r="AA358" s="4"/>
      <c r="AB358" s="4"/>
      <c r="AC358" s="4"/>
      <c r="AD358" s="4"/>
      <c r="AE358" s="4"/>
      <c r="AF358" s="77"/>
      <c r="AG358" s="4"/>
      <c r="AH358" s="4"/>
      <c r="AI358" s="4"/>
      <c r="AJ358" s="34"/>
    </row>
    <row r="359" spans="1:36" ht="15.75">
      <c r="A359" s="50" t="s">
        <v>230</v>
      </c>
      <c r="B359" s="54" t="s">
        <v>219</v>
      </c>
      <c r="C359" s="40">
        <v>0</v>
      </c>
      <c r="D359" s="40">
        <v>0</v>
      </c>
      <c r="E359" s="40">
        <v>0</v>
      </c>
      <c r="F359" s="40">
        <v>0</v>
      </c>
      <c r="G359" s="40">
        <v>0</v>
      </c>
      <c r="H359" s="55">
        <f aca="true" t="shared" si="68" ref="H359:H366">SUM(I359:L359)</f>
        <v>0.167777</v>
      </c>
      <c r="I359" s="61">
        <v>0</v>
      </c>
      <c r="J359" s="61">
        <v>0.02513</v>
      </c>
      <c r="K359" s="61">
        <v>0.142647</v>
      </c>
      <c r="L359" s="61">
        <v>0</v>
      </c>
      <c r="M359" s="233"/>
      <c r="N359" s="233"/>
      <c r="O359" s="233"/>
      <c r="P359" s="233"/>
      <c r="Q359" s="233"/>
      <c r="R359" s="55">
        <f aca="true" t="shared" si="69" ref="R359:R366">SUM(S359:V359)</f>
        <v>0.167777</v>
      </c>
      <c r="S359" s="61">
        <v>0</v>
      </c>
      <c r="T359" s="61">
        <v>0.02513</v>
      </c>
      <c r="U359" s="61">
        <v>0.142647</v>
      </c>
      <c r="V359" s="61">
        <v>0</v>
      </c>
      <c r="W359" s="4"/>
      <c r="X359" s="4"/>
      <c r="Y359" s="4"/>
      <c r="Z359" s="4"/>
      <c r="AA359" s="4"/>
      <c r="AB359" s="4"/>
      <c r="AC359" s="4"/>
      <c r="AD359" s="4"/>
      <c r="AE359" s="4"/>
      <c r="AF359" s="77"/>
      <c r="AG359" s="4"/>
      <c r="AH359" s="4"/>
      <c r="AI359" s="4"/>
      <c r="AJ359" s="34"/>
    </row>
    <row r="360" spans="1:36" ht="15.75">
      <c r="A360" s="50" t="s">
        <v>231</v>
      </c>
      <c r="B360" s="53" t="s">
        <v>685</v>
      </c>
      <c r="C360" s="60">
        <v>0</v>
      </c>
      <c r="D360" s="4">
        <v>0</v>
      </c>
      <c r="E360" s="4">
        <v>0</v>
      </c>
      <c r="F360" s="4">
        <v>0</v>
      </c>
      <c r="G360" s="4">
        <v>0</v>
      </c>
      <c r="H360" s="55">
        <f t="shared" si="68"/>
        <v>0.076432</v>
      </c>
      <c r="I360" s="233">
        <v>0</v>
      </c>
      <c r="J360" s="233">
        <v>0.013748</v>
      </c>
      <c r="K360" s="233">
        <v>0.062684</v>
      </c>
      <c r="L360" s="233">
        <v>0</v>
      </c>
      <c r="M360" s="233"/>
      <c r="N360" s="233"/>
      <c r="O360" s="233"/>
      <c r="P360" s="233"/>
      <c r="Q360" s="233"/>
      <c r="R360" s="55">
        <f t="shared" si="69"/>
        <v>0.076432</v>
      </c>
      <c r="S360" s="233">
        <v>0</v>
      </c>
      <c r="T360" s="233">
        <v>0.013748</v>
      </c>
      <c r="U360" s="233">
        <v>0.062684</v>
      </c>
      <c r="V360" s="233">
        <v>0</v>
      </c>
      <c r="W360" s="4"/>
      <c r="X360" s="4"/>
      <c r="Y360" s="4"/>
      <c r="Z360" s="4"/>
      <c r="AA360" s="4"/>
      <c r="AB360" s="4"/>
      <c r="AC360" s="4"/>
      <c r="AD360" s="4"/>
      <c r="AE360" s="4"/>
      <c r="AF360" s="77"/>
      <c r="AG360" s="4"/>
      <c r="AH360" s="4"/>
      <c r="AI360" s="4"/>
      <c r="AJ360" s="34"/>
    </row>
    <row r="361" spans="1:36" ht="15.75">
      <c r="A361" s="50" t="s">
        <v>233</v>
      </c>
      <c r="B361" s="53" t="s">
        <v>96</v>
      </c>
      <c r="C361" s="40">
        <v>0</v>
      </c>
      <c r="D361" s="40">
        <v>0</v>
      </c>
      <c r="E361" s="40">
        <v>0</v>
      </c>
      <c r="F361" s="40">
        <v>0</v>
      </c>
      <c r="G361" s="40">
        <v>0</v>
      </c>
      <c r="H361" s="55">
        <f t="shared" si="68"/>
        <v>0.157977</v>
      </c>
      <c r="I361" s="233">
        <v>0</v>
      </c>
      <c r="J361" s="233">
        <v>0.028476</v>
      </c>
      <c r="K361" s="233">
        <v>0.129501</v>
      </c>
      <c r="L361" s="233">
        <v>0</v>
      </c>
      <c r="M361" s="233"/>
      <c r="N361" s="233"/>
      <c r="O361" s="233"/>
      <c r="P361" s="233"/>
      <c r="Q361" s="233"/>
      <c r="R361" s="55">
        <f t="shared" si="69"/>
        <v>0.157977</v>
      </c>
      <c r="S361" s="233">
        <v>0</v>
      </c>
      <c r="T361" s="233">
        <v>0.028476</v>
      </c>
      <c r="U361" s="233">
        <v>0.129501</v>
      </c>
      <c r="V361" s="233">
        <v>0</v>
      </c>
      <c r="W361" s="4"/>
      <c r="X361" s="4"/>
      <c r="Y361" s="4"/>
      <c r="Z361" s="4"/>
      <c r="AA361" s="4"/>
      <c r="AB361" s="4"/>
      <c r="AC361" s="4"/>
      <c r="AD361" s="4"/>
      <c r="AE361" s="4"/>
      <c r="AF361" s="77"/>
      <c r="AG361" s="4"/>
      <c r="AH361" s="4"/>
      <c r="AI361" s="4"/>
      <c r="AJ361" s="34"/>
    </row>
    <row r="362" spans="1:36" ht="47.25">
      <c r="A362" s="50" t="s">
        <v>235</v>
      </c>
      <c r="B362" s="53" t="s">
        <v>98</v>
      </c>
      <c r="C362" s="40">
        <v>0</v>
      </c>
      <c r="D362" s="40">
        <v>0</v>
      </c>
      <c r="E362" s="40">
        <v>0</v>
      </c>
      <c r="F362" s="40">
        <v>0</v>
      </c>
      <c r="G362" s="40">
        <v>0</v>
      </c>
      <c r="H362" s="55">
        <f t="shared" si="68"/>
        <v>0.802327</v>
      </c>
      <c r="I362" s="233">
        <v>0</v>
      </c>
      <c r="J362" s="233">
        <v>0.037591</v>
      </c>
      <c r="K362" s="233">
        <v>0.764736</v>
      </c>
      <c r="L362" s="233">
        <v>0</v>
      </c>
      <c r="M362" s="233"/>
      <c r="N362" s="233"/>
      <c r="O362" s="233"/>
      <c r="P362" s="233"/>
      <c r="Q362" s="233"/>
      <c r="R362" s="55">
        <f t="shared" si="69"/>
        <v>0.802327</v>
      </c>
      <c r="S362" s="233">
        <v>0</v>
      </c>
      <c r="T362" s="233">
        <v>0.037591</v>
      </c>
      <c r="U362" s="233">
        <v>0.764736</v>
      </c>
      <c r="V362" s="233">
        <v>0</v>
      </c>
      <c r="W362" s="4"/>
      <c r="X362" s="4"/>
      <c r="Y362" s="4"/>
      <c r="Z362" s="4"/>
      <c r="AA362" s="4">
        <v>2013</v>
      </c>
      <c r="AB362" s="4">
        <v>25</v>
      </c>
      <c r="AC362" s="4" t="s">
        <v>167</v>
      </c>
      <c r="AD362" s="4">
        <v>1.26</v>
      </c>
      <c r="AE362" s="4"/>
      <c r="AF362" s="77"/>
      <c r="AG362" s="4"/>
      <c r="AH362" s="4"/>
      <c r="AI362" s="4"/>
      <c r="AJ362" s="34"/>
    </row>
    <row r="363" spans="1:36" ht="15.75">
      <c r="A363" s="50" t="s">
        <v>236</v>
      </c>
      <c r="B363" s="53" t="s">
        <v>118</v>
      </c>
      <c r="C363" s="40">
        <v>0</v>
      </c>
      <c r="D363" s="40">
        <v>0</v>
      </c>
      <c r="E363" s="40">
        <v>0</v>
      </c>
      <c r="F363" s="40">
        <v>0</v>
      </c>
      <c r="G363" s="40">
        <v>0</v>
      </c>
      <c r="H363" s="55">
        <f t="shared" si="68"/>
        <v>0.065396</v>
      </c>
      <c r="I363" s="233">
        <v>0</v>
      </c>
      <c r="J363" s="233">
        <v>0.007652</v>
      </c>
      <c r="K363" s="233">
        <v>0.057744</v>
      </c>
      <c r="L363" s="233">
        <v>0</v>
      </c>
      <c r="M363" s="233"/>
      <c r="N363" s="233"/>
      <c r="O363" s="233"/>
      <c r="P363" s="233"/>
      <c r="Q363" s="233"/>
      <c r="R363" s="55">
        <f t="shared" si="69"/>
        <v>0.065396</v>
      </c>
      <c r="S363" s="233">
        <v>0</v>
      </c>
      <c r="T363" s="233">
        <v>0.007652</v>
      </c>
      <c r="U363" s="233">
        <v>0.057744</v>
      </c>
      <c r="V363" s="233">
        <v>0</v>
      </c>
      <c r="W363" s="4"/>
      <c r="X363" s="4"/>
      <c r="Y363" s="4"/>
      <c r="Z363" s="4"/>
      <c r="AA363" s="4"/>
      <c r="AB363" s="4"/>
      <c r="AC363" s="4"/>
      <c r="AD363" s="4"/>
      <c r="AE363" s="4"/>
      <c r="AF363" s="77"/>
      <c r="AG363" s="4"/>
      <c r="AH363" s="4"/>
      <c r="AI363" s="4"/>
      <c r="AJ363" s="34"/>
    </row>
    <row r="364" spans="1:36" ht="15.75">
      <c r="A364" s="50" t="s">
        <v>238</v>
      </c>
      <c r="B364" s="53" t="s">
        <v>121</v>
      </c>
      <c r="C364" s="40">
        <v>0</v>
      </c>
      <c r="D364" s="40">
        <v>0</v>
      </c>
      <c r="E364" s="40">
        <v>0</v>
      </c>
      <c r="F364" s="40">
        <v>0</v>
      </c>
      <c r="G364" s="40">
        <v>0</v>
      </c>
      <c r="H364" s="55">
        <f t="shared" si="68"/>
        <v>0.02947</v>
      </c>
      <c r="I364" s="233">
        <v>0</v>
      </c>
      <c r="J364" s="233">
        <v>0.004298</v>
      </c>
      <c r="K364" s="233">
        <v>0.025172</v>
      </c>
      <c r="L364" s="233">
        <v>0</v>
      </c>
      <c r="M364" s="233"/>
      <c r="N364" s="233"/>
      <c r="O364" s="233"/>
      <c r="P364" s="233"/>
      <c r="Q364" s="233"/>
      <c r="R364" s="55">
        <f t="shared" si="69"/>
        <v>0.02947</v>
      </c>
      <c r="S364" s="233">
        <v>0</v>
      </c>
      <c r="T364" s="233">
        <v>0.004298</v>
      </c>
      <c r="U364" s="233">
        <v>0.025172</v>
      </c>
      <c r="V364" s="233">
        <v>0</v>
      </c>
      <c r="W364" s="4"/>
      <c r="X364" s="4"/>
      <c r="Y364" s="4"/>
      <c r="Z364" s="4"/>
      <c r="AA364" s="4"/>
      <c r="AB364" s="4"/>
      <c r="AC364" s="4"/>
      <c r="AD364" s="4"/>
      <c r="AE364" s="4"/>
      <c r="AF364" s="77"/>
      <c r="AG364" s="4"/>
      <c r="AH364" s="4"/>
      <c r="AI364" s="4"/>
      <c r="AJ364" s="34"/>
    </row>
    <row r="365" spans="1:36" ht="15.75">
      <c r="A365" s="50" t="s">
        <v>240</v>
      </c>
      <c r="B365" s="53" t="s">
        <v>122</v>
      </c>
      <c r="C365" s="40">
        <v>0</v>
      </c>
      <c r="D365" s="40">
        <v>0</v>
      </c>
      <c r="E365" s="40">
        <v>0</v>
      </c>
      <c r="F365" s="40">
        <v>0</v>
      </c>
      <c r="G365" s="40">
        <v>0</v>
      </c>
      <c r="H365" s="55">
        <f t="shared" si="68"/>
        <v>0.143005</v>
      </c>
      <c r="I365" s="233">
        <v>0</v>
      </c>
      <c r="J365" s="233">
        <v>0.025165</v>
      </c>
      <c r="K365" s="233">
        <v>0.11784</v>
      </c>
      <c r="L365" s="233">
        <v>0</v>
      </c>
      <c r="M365" s="233"/>
      <c r="N365" s="233"/>
      <c r="O365" s="233"/>
      <c r="P365" s="233"/>
      <c r="Q365" s="233"/>
      <c r="R365" s="55">
        <f t="shared" si="69"/>
        <v>0.143005</v>
      </c>
      <c r="S365" s="233">
        <v>0</v>
      </c>
      <c r="T365" s="233">
        <v>0.025165</v>
      </c>
      <c r="U365" s="233">
        <v>0.11784</v>
      </c>
      <c r="V365" s="233">
        <v>0</v>
      </c>
      <c r="W365" s="4"/>
      <c r="X365" s="4"/>
      <c r="Y365" s="4"/>
      <c r="Z365" s="4"/>
      <c r="AA365" s="4"/>
      <c r="AB365" s="4"/>
      <c r="AC365" s="4"/>
      <c r="AD365" s="4"/>
      <c r="AE365" s="4"/>
      <c r="AF365" s="77"/>
      <c r="AG365" s="4"/>
      <c r="AH365" s="4"/>
      <c r="AI365" s="4"/>
      <c r="AJ365" s="34"/>
    </row>
    <row r="366" spans="1:36" ht="15.75">
      <c r="A366" s="50" t="s">
        <v>242</v>
      </c>
      <c r="B366" s="53" t="s">
        <v>135</v>
      </c>
      <c r="C366" s="60">
        <v>0</v>
      </c>
      <c r="D366" s="4">
        <v>0</v>
      </c>
      <c r="E366" s="4">
        <v>0</v>
      </c>
      <c r="F366" s="4">
        <v>0</v>
      </c>
      <c r="G366" s="4">
        <v>0</v>
      </c>
      <c r="H366" s="55">
        <f t="shared" si="68"/>
        <v>0.690643</v>
      </c>
      <c r="I366" s="233">
        <v>0</v>
      </c>
      <c r="J366" s="233">
        <v>0.02167</v>
      </c>
      <c r="K366" s="233">
        <v>0.668973</v>
      </c>
      <c r="L366" s="233">
        <v>0</v>
      </c>
      <c r="M366" s="233"/>
      <c r="N366" s="233"/>
      <c r="O366" s="233"/>
      <c r="P366" s="233"/>
      <c r="Q366" s="233"/>
      <c r="R366" s="55">
        <f t="shared" si="69"/>
        <v>0.690643</v>
      </c>
      <c r="S366" s="233">
        <v>0</v>
      </c>
      <c r="T366" s="233">
        <v>0.02167</v>
      </c>
      <c r="U366" s="233">
        <v>0.668973</v>
      </c>
      <c r="V366" s="233">
        <v>0</v>
      </c>
      <c r="W366" s="4"/>
      <c r="X366" s="4"/>
      <c r="Y366" s="4"/>
      <c r="Z366" s="4"/>
      <c r="AA366" s="4"/>
      <c r="AB366" s="4"/>
      <c r="AC366" s="4"/>
      <c r="AD366" s="4"/>
      <c r="AE366" s="4"/>
      <c r="AF366" s="77"/>
      <c r="AG366" s="4"/>
      <c r="AH366" s="4"/>
      <c r="AI366" s="4"/>
      <c r="AJ366" s="34"/>
    </row>
    <row r="367" spans="1:36" ht="47.25">
      <c r="A367" s="50" t="s">
        <v>220</v>
      </c>
      <c r="B367" s="51" t="s">
        <v>221</v>
      </c>
      <c r="C367" s="32">
        <f>SUM(C368:C513)</f>
        <v>0</v>
      </c>
      <c r="D367" s="32">
        <f>SUM(D368:D513)</f>
        <v>0</v>
      </c>
      <c r="E367" s="32">
        <f>SUM(E368:E513)</f>
        <v>0</v>
      </c>
      <c r="F367" s="32">
        <f>SUM(F368:F513)</f>
        <v>0</v>
      </c>
      <c r="G367" s="32">
        <f>SUM(G368:G513)</f>
        <v>0</v>
      </c>
      <c r="H367" s="55">
        <f>SUM(H368:H515)</f>
        <v>75.99651529999994</v>
      </c>
      <c r="I367" s="55">
        <f>SUM(I368:I549)</f>
        <v>0.242168</v>
      </c>
      <c r="J367" s="55">
        <f>SUM(J368:J549)</f>
        <v>19.622538299999988</v>
      </c>
      <c r="K367" s="55">
        <f>SUM(K368:K549)</f>
        <v>56.13180899999997</v>
      </c>
      <c r="L367" s="55">
        <f aca="true" t="shared" si="70" ref="L367:Q367">SUM(L368:L532)</f>
        <v>0</v>
      </c>
      <c r="M367" s="55">
        <f t="shared" si="70"/>
        <v>0</v>
      </c>
      <c r="N367" s="55">
        <f t="shared" si="70"/>
        <v>0</v>
      </c>
      <c r="O367" s="55">
        <f t="shared" si="70"/>
        <v>0</v>
      </c>
      <c r="P367" s="55">
        <f t="shared" si="70"/>
        <v>0</v>
      </c>
      <c r="Q367" s="55">
        <f t="shared" si="70"/>
        <v>0</v>
      </c>
      <c r="R367" s="55">
        <f>SUM(R368:R515)</f>
        <v>75.99651529999994</v>
      </c>
      <c r="S367" s="55">
        <f>SUM(S368:S549)</f>
        <v>0.242168</v>
      </c>
      <c r="T367" s="55">
        <f>SUM(T368:T549)</f>
        <v>19.622538299999988</v>
      </c>
      <c r="U367" s="55">
        <f>SUM(U368:U549)</f>
        <v>56.13180899999997</v>
      </c>
      <c r="V367" s="55">
        <f>SUM(V368:V532)</f>
        <v>0</v>
      </c>
      <c r="W367" s="4"/>
      <c r="X367" s="4"/>
      <c r="Y367" s="4"/>
      <c r="Z367" s="4"/>
      <c r="AA367" s="4"/>
      <c r="AB367" s="4"/>
      <c r="AC367" s="4"/>
      <c r="AD367" s="3"/>
      <c r="AE367" s="4"/>
      <c r="AF367" s="77"/>
      <c r="AG367" s="4"/>
      <c r="AH367" s="4"/>
      <c r="AI367" s="3"/>
      <c r="AJ367" s="34"/>
    </row>
    <row r="368" spans="1:36" ht="31.5">
      <c r="A368" s="50" t="s">
        <v>222</v>
      </c>
      <c r="B368" s="51" t="s">
        <v>223</v>
      </c>
      <c r="C368" s="40">
        <v>0</v>
      </c>
      <c r="D368" s="40">
        <v>0</v>
      </c>
      <c r="E368" s="40">
        <v>0</v>
      </c>
      <c r="F368" s="40">
        <v>0</v>
      </c>
      <c r="G368" s="40">
        <v>0</v>
      </c>
      <c r="H368" s="55">
        <f aca="true" t="shared" si="71" ref="H368:H387">SUM(I368:L368)</f>
        <v>0.051937000000000004</v>
      </c>
      <c r="I368" s="61">
        <v>0</v>
      </c>
      <c r="J368" s="61">
        <v>0.001037</v>
      </c>
      <c r="K368" s="61">
        <v>0.0509</v>
      </c>
      <c r="L368" s="61">
        <v>0</v>
      </c>
      <c r="M368" s="233"/>
      <c r="N368" s="233"/>
      <c r="O368" s="233"/>
      <c r="P368" s="233"/>
      <c r="Q368" s="233"/>
      <c r="R368" s="55">
        <f aca="true" t="shared" si="72" ref="R368:R386">SUM(S368:V368)</f>
        <v>0.051937000000000004</v>
      </c>
      <c r="S368" s="61">
        <v>0</v>
      </c>
      <c r="T368" s="61">
        <v>0.001037</v>
      </c>
      <c r="U368" s="61">
        <v>0.0509</v>
      </c>
      <c r="V368" s="61">
        <v>0</v>
      </c>
      <c r="W368" s="4"/>
      <c r="X368" s="4"/>
      <c r="Y368" s="4"/>
      <c r="Z368" s="4"/>
      <c r="AA368" s="40"/>
      <c r="AB368" s="40"/>
      <c r="AC368" s="40"/>
      <c r="AD368" s="40"/>
      <c r="AE368" s="78"/>
      <c r="AF368" s="78"/>
      <c r="AG368" s="35"/>
      <c r="AH368" s="79"/>
      <c r="AI368" s="80"/>
      <c r="AJ368" s="35"/>
    </row>
    <row r="369" spans="1:36" ht="31.5" customHeight="1">
      <c r="A369" s="50" t="s">
        <v>229</v>
      </c>
      <c r="B369" s="51" t="s">
        <v>26</v>
      </c>
      <c r="C369" s="40">
        <v>0</v>
      </c>
      <c r="D369" s="40">
        <v>0</v>
      </c>
      <c r="E369" s="40">
        <v>0</v>
      </c>
      <c r="F369" s="40">
        <v>0</v>
      </c>
      <c r="G369" s="40">
        <v>0</v>
      </c>
      <c r="H369" s="55">
        <f>SUM(I369:L369)</f>
        <v>6.486832000000001</v>
      </c>
      <c r="I369" s="61">
        <v>0.002225</v>
      </c>
      <c r="J369" s="61">
        <v>0.894032</v>
      </c>
      <c r="K369" s="61">
        <v>5.590575</v>
      </c>
      <c r="L369" s="61">
        <v>0</v>
      </c>
      <c r="M369" s="233"/>
      <c r="N369" s="233"/>
      <c r="O369" s="233"/>
      <c r="P369" s="233"/>
      <c r="Q369" s="233"/>
      <c r="R369" s="55">
        <f>SUM(S369:V369)</f>
        <v>6.486832000000001</v>
      </c>
      <c r="S369" s="61">
        <v>0.002225</v>
      </c>
      <c r="T369" s="61">
        <v>0.894032</v>
      </c>
      <c r="U369" s="61">
        <v>5.590575</v>
      </c>
      <c r="V369" s="61">
        <v>0</v>
      </c>
      <c r="W369" s="4"/>
      <c r="X369" s="4"/>
      <c r="Y369" s="4"/>
      <c r="Z369" s="4"/>
      <c r="AA369" s="40">
        <v>2013</v>
      </c>
      <c r="AB369" s="40">
        <v>25</v>
      </c>
      <c r="AC369" s="40" t="s">
        <v>739</v>
      </c>
      <c r="AD369" s="40">
        <v>2</v>
      </c>
      <c r="AE369" s="78">
        <v>2013</v>
      </c>
      <c r="AF369" s="78">
        <v>30</v>
      </c>
      <c r="AG369" s="35"/>
      <c r="AH369" s="79" t="s">
        <v>274</v>
      </c>
      <c r="AI369" s="81">
        <v>1.83</v>
      </c>
      <c r="AJ369" s="35"/>
    </row>
    <row r="370" spans="1:36" ht="31.5" customHeight="1">
      <c r="A370" s="50" t="s">
        <v>230</v>
      </c>
      <c r="B370" s="51" t="s">
        <v>27</v>
      </c>
      <c r="C370" s="40">
        <v>0</v>
      </c>
      <c r="D370" s="40">
        <v>0</v>
      </c>
      <c r="E370" s="40">
        <v>0</v>
      </c>
      <c r="F370" s="40">
        <v>0</v>
      </c>
      <c r="G370" s="40">
        <v>0</v>
      </c>
      <c r="H370" s="55">
        <f t="shared" si="71"/>
        <v>7.408032</v>
      </c>
      <c r="I370" s="61">
        <v>0</v>
      </c>
      <c r="J370" s="61">
        <v>2.61385</v>
      </c>
      <c r="K370" s="61">
        <v>4.794182</v>
      </c>
      <c r="L370" s="61">
        <v>0</v>
      </c>
      <c r="M370" s="233"/>
      <c r="N370" s="233"/>
      <c r="O370" s="233"/>
      <c r="P370" s="233"/>
      <c r="Q370" s="233"/>
      <c r="R370" s="55">
        <f t="shared" si="72"/>
        <v>7.408032</v>
      </c>
      <c r="S370" s="61">
        <v>0</v>
      </c>
      <c r="T370" s="61">
        <v>2.61385</v>
      </c>
      <c r="U370" s="61">
        <v>4.794182</v>
      </c>
      <c r="V370" s="61">
        <v>0</v>
      </c>
      <c r="W370" s="4"/>
      <c r="X370" s="4"/>
      <c r="Y370" s="4"/>
      <c r="Z370" s="4"/>
      <c r="AA370" s="40">
        <v>2013</v>
      </c>
      <c r="AB370" s="40">
        <v>25</v>
      </c>
      <c r="AC370" s="40" t="s">
        <v>738</v>
      </c>
      <c r="AD370" s="40">
        <v>1.26</v>
      </c>
      <c r="AE370" s="78">
        <v>2013</v>
      </c>
      <c r="AF370" s="78">
        <v>30</v>
      </c>
      <c r="AG370" s="35"/>
      <c r="AH370" s="79" t="s">
        <v>742</v>
      </c>
      <c r="AI370" s="82" t="s">
        <v>145</v>
      </c>
      <c r="AJ370" s="79"/>
    </row>
    <row r="371" spans="1:36" ht="20.25" customHeight="1">
      <c r="A371" s="50" t="s">
        <v>231</v>
      </c>
      <c r="B371" s="51" t="s">
        <v>232</v>
      </c>
      <c r="C371" s="40">
        <v>0</v>
      </c>
      <c r="D371" s="40">
        <v>0</v>
      </c>
      <c r="E371" s="40">
        <v>0</v>
      </c>
      <c r="F371" s="40">
        <v>0</v>
      </c>
      <c r="G371" s="40">
        <v>0</v>
      </c>
      <c r="H371" s="55">
        <f t="shared" si="71"/>
        <v>0.798926</v>
      </c>
      <c r="I371" s="61">
        <v>0</v>
      </c>
      <c r="J371" s="61">
        <v>0.086236</v>
      </c>
      <c r="K371" s="61">
        <v>0.71269</v>
      </c>
      <c r="L371" s="61">
        <v>0</v>
      </c>
      <c r="M371" s="233"/>
      <c r="N371" s="233"/>
      <c r="O371" s="233"/>
      <c r="P371" s="233"/>
      <c r="Q371" s="233"/>
      <c r="R371" s="55">
        <f t="shared" si="72"/>
        <v>0.798926</v>
      </c>
      <c r="S371" s="61">
        <v>0</v>
      </c>
      <c r="T371" s="61">
        <v>0.086236</v>
      </c>
      <c r="U371" s="61">
        <v>0.71269</v>
      </c>
      <c r="V371" s="61">
        <v>0</v>
      </c>
      <c r="W371" s="4"/>
      <c r="X371" s="4"/>
      <c r="Y371" s="4"/>
      <c r="Z371" s="4"/>
      <c r="AA371" s="40"/>
      <c r="AB371" s="40"/>
      <c r="AC371" s="40"/>
      <c r="AD371" s="40"/>
      <c r="AE371" s="78">
        <v>2013</v>
      </c>
      <c r="AF371" s="78">
        <v>30</v>
      </c>
      <c r="AG371" s="83"/>
      <c r="AH371" s="83" t="s">
        <v>275</v>
      </c>
      <c r="AI371" s="84">
        <v>0.75</v>
      </c>
      <c r="AJ371" s="35"/>
    </row>
    <row r="372" spans="1:36" ht="33.75" customHeight="1">
      <c r="A372" s="50" t="s">
        <v>233</v>
      </c>
      <c r="B372" s="51" t="s">
        <v>234</v>
      </c>
      <c r="C372" s="40">
        <v>0</v>
      </c>
      <c r="D372" s="40">
        <v>0</v>
      </c>
      <c r="E372" s="40">
        <v>0</v>
      </c>
      <c r="F372" s="40">
        <v>0</v>
      </c>
      <c r="G372" s="40">
        <v>0</v>
      </c>
      <c r="H372" s="55">
        <f t="shared" si="71"/>
        <v>4.443003</v>
      </c>
      <c r="I372" s="61">
        <v>0.002225</v>
      </c>
      <c r="J372" s="61">
        <v>0.465767</v>
      </c>
      <c r="K372" s="61">
        <v>3.975011</v>
      </c>
      <c r="L372" s="61">
        <v>0</v>
      </c>
      <c r="M372" s="233"/>
      <c r="N372" s="233"/>
      <c r="O372" s="233"/>
      <c r="P372" s="233"/>
      <c r="Q372" s="233"/>
      <c r="R372" s="55">
        <f t="shared" si="72"/>
        <v>4.443003</v>
      </c>
      <c r="S372" s="61">
        <v>0.002225</v>
      </c>
      <c r="T372" s="61">
        <v>0.465767</v>
      </c>
      <c r="U372" s="61">
        <v>3.975011</v>
      </c>
      <c r="V372" s="61">
        <v>0</v>
      </c>
      <c r="W372" s="4"/>
      <c r="X372" s="4"/>
      <c r="Y372" s="4"/>
      <c r="Z372" s="4"/>
      <c r="AA372" s="40">
        <v>2013</v>
      </c>
      <c r="AB372" s="40">
        <v>25</v>
      </c>
      <c r="AC372" s="40" t="s">
        <v>739</v>
      </c>
      <c r="AD372" s="40">
        <v>2</v>
      </c>
      <c r="AE372" s="78">
        <v>2013</v>
      </c>
      <c r="AF372" s="78">
        <v>30</v>
      </c>
      <c r="AG372" s="35"/>
      <c r="AH372" s="79" t="s">
        <v>274</v>
      </c>
      <c r="AI372" s="80">
        <v>0.25</v>
      </c>
      <c r="AJ372" s="35"/>
    </row>
    <row r="373" spans="1:36" ht="36" customHeight="1">
      <c r="A373" s="50" t="s">
        <v>235</v>
      </c>
      <c r="B373" s="51" t="s">
        <v>686</v>
      </c>
      <c r="C373" s="40">
        <v>0</v>
      </c>
      <c r="D373" s="40">
        <v>0</v>
      </c>
      <c r="E373" s="40">
        <v>0</v>
      </c>
      <c r="F373" s="40">
        <v>0</v>
      </c>
      <c r="G373" s="40">
        <v>0</v>
      </c>
      <c r="H373" s="55">
        <f t="shared" si="71"/>
        <v>4.412100000000001</v>
      </c>
      <c r="I373" s="61">
        <v>0</v>
      </c>
      <c r="J373" s="61">
        <v>0.413325</v>
      </c>
      <c r="K373" s="61">
        <v>3.998775</v>
      </c>
      <c r="L373" s="61">
        <v>0</v>
      </c>
      <c r="M373" s="233"/>
      <c r="N373" s="233"/>
      <c r="O373" s="233"/>
      <c r="P373" s="233"/>
      <c r="Q373" s="233"/>
      <c r="R373" s="55">
        <f t="shared" si="72"/>
        <v>4.412100000000001</v>
      </c>
      <c r="S373" s="61">
        <v>0</v>
      </c>
      <c r="T373" s="61">
        <v>0.413325</v>
      </c>
      <c r="U373" s="61">
        <v>3.998775</v>
      </c>
      <c r="V373" s="61">
        <v>0</v>
      </c>
      <c r="W373" s="4"/>
      <c r="X373" s="4"/>
      <c r="Y373" s="4"/>
      <c r="Z373" s="4"/>
      <c r="AA373" s="40">
        <v>2013</v>
      </c>
      <c r="AB373" s="40">
        <v>25</v>
      </c>
      <c r="AC373" s="40" t="s">
        <v>738</v>
      </c>
      <c r="AD373" s="40">
        <v>1.26</v>
      </c>
      <c r="AE373" s="78">
        <v>2013</v>
      </c>
      <c r="AF373" s="78">
        <v>30</v>
      </c>
      <c r="AG373" s="35"/>
      <c r="AH373" s="79" t="s">
        <v>274</v>
      </c>
      <c r="AI373" s="80">
        <v>1.4</v>
      </c>
      <c r="AJ373" s="35"/>
    </row>
    <row r="374" spans="1:36" ht="34.5" customHeight="1">
      <c r="A374" s="50" t="s">
        <v>236</v>
      </c>
      <c r="B374" s="51" t="s">
        <v>687</v>
      </c>
      <c r="C374" s="40">
        <v>0</v>
      </c>
      <c r="D374" s="40">
        <v>0</v>
      </c>
      <c r="E374" s="40">
        <v>0</v>
      </c>
      <c r="F374" s="40">
        <v>0</v>
      </c>
      <c r="G374" s="40">
        <v>0</v>
      </c>
      <c r="H374" s="55">
        <f t="shared" si="71"/>
        <v>4.911317</v>
      </c>
      <c r="I374" s="61">
        <v>0.002443</v>
      </c>
      <c r="J374" s="61">
        <v>1.28291</v>
      </c>
      <c r="K374" s="61">
        <v>3.625964</v>
      </c>
      <c r="L374" s="61">
        <v>0</v>
      </c>
      <c r="M374" s="233"/>
      <c r="N374" s="233"/>
      <c r="O374" s="233"/>
      <c r="P374" s="233"/>
      <c r="Q374" s="233"/>
      <c r="R374" s="55">
        <f t="shared" si="72"/>
        <v>4.911317</v>
      </c>
      <c r="S374" s="61">
        <v>0.002443</v>
      </c>
      <c r="T374" s="61">
        <v>1.28291</v>
      </c>
      <c r="U374" s="61">
        <v>3.625964</v>
      </c>
      <c r="V374" s="61">
        <v>0</v>
      </c>
      <c r="W374" s="4"/>
      <c r="X374" s="4"/>
      <c r="Y374" s="4"/>
      <c r="Z374" s="4"/>
      <c r="AA374" s="40">
        <v>2013</v>
      </c>
      <c r="AB374" s="40">
        <v>25</v>
      </c>
      <c r="AC374" s="40" t="s">
        <v>740</v>
      </c>
      <c r="AD374" s="40">
        <v>0.8</v>
      </c>
      <c r="AE374" s="78">
        <v>2013</v>
      </c>
      <c r="AF374" s="78">
        <v>30</v>
      </c>
      <c r="AG374" s="35"/>
      <c r="AH374" s="79" t="s">
        <v>146</v>
      </c>
      <c r="AI374" s="80" t="s">
        <v>147</v>
      </c>
      <c r="AJ374" s="35"/>
    </row>
    <row r="375" spans="1:36" ht="15.75">
      <c r="A375" s="50" t="s">
        <v>238</v>
      </c>
      <c r="B375" s="51" t="s">
        <v>494</v>
      </c>
      <c r="C375" s="40">
        <v>0</v>
      </c>
      <c r="D375" s="40">
        <v>0</v>
      </c>
      <c r="E375" s="40">
        <v>0</v>
      </c>
      <c r="F375" s="40">
        <v>0</v>
      </c>
      <c r="G375" s="40">
        <v>0</v>
      </c>
      <c r="H375" s="55">
        <f t="shared" si="71"/>
        <v>0.535511</v>
      </c>
      <c r="I375" s="61">
        <v>0.004657</v>
      </c>
      <c r="J375" s="61">
        <v>0.080298</v>
      </c>
      <c r="K375" s="61">
        <v>0.450556</v>
      </c>
      <c r="L375" s="61">
        <v>0</v>
      </c>
      <c r="M375" s="233"/>
      <c r="N375" s="233"/>
      <c r="O375" s="233"/>
      <c r="P375" s="233"/>
      <c r="Q375" s="233"/>
      <c r="R375" s="55">
        <f t="shared" si="72"/>
        <v>0.535511</v>
      </c>
      <c r="S375" s="61">
        <v>0.004657</v>
      </c>
      <c r="T375" s="61">
        <v>0.080298</v>
      </c>
      <c r="U375" s="61">
        <v>0.450556</v>
      </c>
      <c r="V375" s="61">
        <v>0</v>
      </c>
      <c r="W375" s="4"/>
      <c r="X375" s="4"/>
      <c r="Y375" s="4"/>
      <c r="Z375" s="4"/>
      <c r="AA375" s="40"/>
      <c r="AB375" s="40"/>
      <c r="AC375" s="40"/>
      <c r="AD375" s="40"/>
      <c r="AE375" s="78">
        <v>2013</v>
      </c>
      <c r="AF375" s="78">
        <v>30</v>
      </c>
      <c r="AG375" s="35"/>
      <c r="AH375" s="79" t="s">
        <v>275</v>
      </c>
      <c r="AI375" s="80">
        <v>0.76</v>
      </c>
      <c r="AJ375" s="35"/>
    </row>
    <row r="376" spans="1:36" ht="18" customHeight="1">
      <c r="A376" s="50" t="s">
        <v>240</v>
      </c>
      <c r="B376" s="51" t="s">
        <v>726</v>
      </c>
      <c r="C376" s="40">
        <v>0</v>
      </c>
      <c r="D376" s="40">
        <v>0</v>
      </c>
      <c r="E376" s="40">
        <v>0</v>
      </c>
      <c r="F376" s="40">
        <v>0</v>
      </c>
      <c r="G376" s="40">
        <v>0</v>
      </c>
      <c r="H376" s="55">
        <f t="shared" si="71"/>
        <v>9.67951</v>
      </c>
      <c r="I376" s="61">
        <v>0.00446</v>
      </c>
      <c r="J376" s="61">
        <v>4.03682</v>
      </c>
      <c r="K376" s="61">
        <v>5.63823</v>
      </c>
      <c r="L376" s="61">
        <v>0</v>
      </c>
      <c r="M376" s="233"/>
      <c r="N376" s="233"/>
      <c r="O376" s="233"/>
      <c r="P376" s="233"/>
      <c r="Q376" s="233"/>
      <c r="R376" s="55">
        <f t="shared" si="72"/>
        <v>9.67951</v>
      </c>
      <c r="S376" s="61">
        <v>0.00446</v>
      </c>
      <c r="T376" s="61">
        <v>4.03682</v>
      </c>
      <c r="U376" s="61">
        <v>5.63823</v>
      </c>
      <c r="V376" s="61">
        <v>0</v>
      </c>
      <c r="W376" s="4"/>
      <c r="X376" s="4"/>
      <c r="Y376" s="4"/>
      <c r="Z376" s="4"/>
      <c r="AA376" s="40"/>
      <c r="AB376" s="40"/>
      <c r="AC376" s="40"/>
      <c r="AD376" s="40"/>
      <c r="AE376" s="78">
        <v>2013</v>
      </c>
      <c r="AF376" s="78">
        <v>30</v>
      </c>
      <c r="AG376" s="35"/>
      <c r="AH376" s="79" t="s">
        <v>741</v>
      </c>
      <c r="AI376" s="80">
        <v>7.48</v>
      </c>
      <c r="AJ376" s="35"/>
    </row>
    <row r="377" spans="1:36" ht="31.5">
      <c r="A377" s="50" t="s">
        <v>242</v>
      </c>
      <c r="B377" s="51" t="s">
        <v>148</v>
      </c>
      <c r="C377" s="40">
        <v>0</v>
      </c>
      <c r="D377" s="40">
        <v>0</v>
      </c>
      <c r="E377" s="40">
        <v>0</v>
      </c>
      <c r="F377" s="40">
        <v>0</v>
      </c>
      <c r="G377" s="40">
        <v>0</v>
      </c>
      <c r="H377" s="55">
        <f t="shared" si="71"/>
        <v>0.152748</v>
      </c>
      <c r="I377" s="61">
        <v>0.01102</v>
      </c>
      <c r="J377" s="61">
        <v>0.084453</v>
      </c>
      <c r="K377" s="61">
        <v>0.057275</v>
      </c>
      <c r="L377" s="61">
        <v>0</v>
      </c>
      <c r="M377" s="233"/>
      <c r="N377" s="233"/>
      <c r="O377" s="233"/>
      <c r="P377" s="233"/>
      <c r="Q377" s="233"/>
      <c r="R377" s="55">
        <f t="shared" si="72"/>
        <v>0.152748</v>
      </c>
      <c r="S377" s="61">
        <v>0.01102</v>
      </c>
      <c r="T377" s="61">
        <v>0.084453</v>
      </c>
      <c r="U377" s="61">
        <v>0.057275</v>
      </c>
      <c r="V377" s="61">
        <v>0</v>
      </c>
      <c r="W377" s="4"/>
      <c r="X377" s="4"/>
      <c r="Y377" s="4"/>
      <c r="Z377" s="4"/>
      <c r="AA377" s="40"/>
      <c r="AB377" s="40"/>
      <c r="AC377" s="40"/>
      <c r="AD377" s="40"/>
      <c r="AE377" s="78"/>
      <c r="AF377" s="78"/>
      <c r="AG377" s="35"/>
      <c r="AH377" s="79"/>
      <c r="AI377" s="80"/>
      <c r="AJ377" s="35"/>
    </row>
    <row r="378" spans="1:36" ht="15.75">
      <c r="A378" s="50" t="s">
        <v>244</v>
      </c>
      <c r="B378" s="51" t="s">
        <v>689</v>
      </c>
      <c r="C378" s="40">
        <v>0</v>
      </c>
      <c r="D378" s="40">
        <v>0</v>
      </c>
      <c r="E378" s="40">
        <v>0</v>
      </c>
      <c r="F378" s="40">
        <v>0</v>
      </c>
      <c r="G378" s="40">
        <v>0</v>
      </c>
      <c r="H378" s="55">
        <f t="shared" si="71"/>
        <v>0.855467</v>
      </c>
      <c r="I378" s="61">
        <v>0.00462</v>
      </c>
      <c r="J378" s="61">
        <v>0.387312</v>
      </c>
      <c r="K378" s="61">
        <v>0.463535</v>
      </c>
      <c r="L378" s="61">
        <v>0</v>
      </c>
      <c r="M378" s="233"/>
      <c r="N378" s="233"/>
      <c r="O378" s="233"/>
      <c r="P378" s="233"/>
      <c r="Q378" s="233"/>
      <c r="R378" s="55">
        <f t="shared" si="72"/>
        <v>0.855467</v>
      </c>
      <c r="S378" s="61">
        <v>0.00462</v>
      </c>
      <c r="T378" s="61">
        <v>0.387312</v>
      </c>
      <c r="U378" s="61">
        <v>0.463535</v>
      </c>
      <c r="V378" s="61">
        <v>0</v>
      </c>
      <c r="W378" s="4"/>
      <c r="X378" s="4"/>
      <c r="Y378" s="4"/>
      <c r="Z378" s="4"/>
      <c r="AA378" s="40"/>
      <c r="AB378" s="40"/>
      <c r="AC378" s="40"/>
      <c r="AD378" s="40"/>
      <c r="AE378" s="78">
        <v>2013</v>
      </c>
      <c r="AF378" s="78">
        <v>30</v>
      </c>
      <c r="AG378" s="35"/>
      <c r="AH378" s="79" t="s">
        <v>275</v>
      </c>
      <c r="AI378" s="80">
        <v>0.97</v>
      </c>
      <c r="AJ378" s="35"/>
    </row>
    <row r="379" spans="1:36" ht="32.25" customHeight="1">
      <c r="A379" s="50" t="s">
        <v>246</v>
      </c>
      <c r="B379" s="51" t="s">
        <v>690</v>
      </c>
      <c r="C379" s="40">
        <v>0</v>
      </c>
      <c r="D379" s="40">
        <v>0</v>
      </c>
      <c r="E379" s="40">
        <v>0</v>
      </c>
      <c r="F379" s="40">
        <v>0</v>
      </c>
      <c r="G379" s="40">
        <v>0</v>
      </c>
      <c r="H379" s="55">
        <f t="shared" si="71"/>
        <v>4.961085000000001</v>
      </c>
      <c r="I379" s="61">
        <v>0.002443</v>
      </c>
      <c r="J379" s="61">
        <v>0.84753</v>
      </c>
      <c r="K379" s="61">
        <v>4.111112</v>
      </c>
      <c r="L379" s="61">
        <v>0</v>
      </c>
      <c r="M379" s="233"/>
      <c r="N379" s="233"/>
      <c r="O379" s="233"/>
      <c r="P379" s="233"/>
      <c r="Q379" s="233"/>
      <c r="R379" s="55">
        <f t="shared" si="72"/>
        <v>4.961085000000001</v>
      </c>
      <c r="S379" s="61">
        <v>0.002443</v>
      </c>
      <c r="T379" s="61">
        <v>0.84753</v>
      </c>
      <c r="U379" s="61">
        <v>4.111112</v>
      </c>
      <c r="V379" s="61">
        <v>0</v>
      </c>
      <c r="W379" s="4"/>
      <c r="X379" s="4"/>
      <c r="Y379" s="4"/>
      <c r="Z379" s="4"/>
      <c r="AA379" s="40">
        <v>2013</v>
      </c>
      <c r="AB379" s="40">
        <v>25</v>
      </c>
      <c r="AC379" s="40" t="s">
        <v>743</v>
      </c>
      <c r="AD379" s="40">
        <v>0.8</v>
      </c>
      <c r="AE379" s="78">
        <v>2013</v>
      </c>
      <c r="AF379" s="78">
        <v>30</v>
      </c>
      <c r="AG379" s="35"/>
      <c r="AH379" s="79" t="s">
        <v>149</v>
      </c>
      <c r="AI379" s="80" t="s">
        <v>150</v>
      </c>
      <c r="AJ379" s="35"/>
    </row>
    <row r="380" spans="1:36" ht="33" customHeight="1">
      <c r="A380" s="50" t="s">
        <v>248</v>
      </c>
      <c r="B380" s="51" t="s">
        <v>691</v>
      </c>
      <c r="C380" s="40">
        <v>0</v>
      </c>
      <c r="D380" s="40">
        <v>0</v>
      </c>
      <c r="E380" s="40">
        <v>0</v>
      </c>
      <c r="F380" s="40">
        <v>0</v>
      </c>
      <c r="G380" s="40">
        <v>0</v>
      </c>
      <c r="H380" s="55">
        <f t="shared" si="71"/>
        <v>6.148612</v>
      </c>
      <c r="I380" s="61">
        <v>0.003033</v>
      </c>
      <c r="J380" s="61">
        <v>1.482814</v>
      </c>
      <c r="K380" s="61">
        <v>4.662765</v>
      </c>
      <c r="L380" s="61">
        <v>0</v>
      </c>
      <c r="M380" s="233"/>
      <c r="N380" s="233"/>
      <c r="O380" s="233"/>
      <c r="P380" s="233"/>
      <c r="Q380" s="233"/>
      <c r="R380" s="55">
        <f t="shared" si="72"/>
        <v>6.148612</v>
      </c>
      <c r="S380" s="61">
        <v>0.003033</v>
      </c>
      <c r="T380" s="61">
        <v>1.482814</v>
      </c>
      <c r="U380" s="61">
        <v>4.662765</v>
      </c>
      <c r="V380" s="61">
        <v>0</v>
      </c>
      <c r="W380" s="4"/>
      <c r="X380" s="4"/>
      <c r="Y380" s="4"/>
      <c r="Z380" s="4"/>
      <c r="AA380" s="40">
        <v>2013</v>
      </c>
      <c r="AB380" s="40">
        <v>25</v>
      </c>
      <c r="AC380" s="40" t="s">
        <v>151</v>
      </c>
      <c r="AD380" s="40">
        <v>2</v>
      </c>
      <c r="AE380" s="78">
        <v>2013</v>
      </c>
      <c r="AF380" s="78">
        <v>30</v>
      </c>
      <c r="AG380" s="35"/>
      <c r="AH380" s="79" t="s">
        <v>741</v>
      </c>
      <c r="AI380" s="80">
        <v>1.8</v>
      </c>
      <c r="AJ380" s="35"/>
    </row>
    <row r="381" spans="1:36" ht="47.25">
      <c r="A381" s="50" t="s">
        <v>250</v>
      </c>
      <c r="B381" s="51" t="s">
        <v>692</v>
      </c>
      <c r="C381" s="40">
        <v>0</v>
      </c>
      <c r="D381" s="40">
        <v>0</v>
      </c>
      <c r="E381" s="40">
        <v>0</v>
      </c>
      <c r="F381" s="40">
        <v>0</v>
      </c>
      <c r="G381" s="40">
        <v>0</v>
      </c>
      <c r="H381" s="55">
        <f t="shared" si="71"/>
        <v>2.645054</v>
      </c>
      <c r="I381" s="61">
        <v>0</v>
      </c>
      <c r="J381" s="61">
        <v>0.839362</v>
      </c>
      <c r="K381" s="61">
        <v>1.805692</v>
      </c>
      <c r="L381" s="61">
        <v>0</v>
      </c>
      <c r="M381" s="233"/>
      <c r="N381" s="233"/>
      <c r="O381" s="233"/>
      <c r="P381" s="233"/>
      <c r="Q381" s="233"/>
      <c r="R381" s="55">
        <f t="shared" si="72"/>
        <v>2.645054</v>
      </c>
      <c r="S381" s="61">
        <v>0</v>
      </c>
      <c r="T381" s="61">
        <v>0.839362</v>
      </c>
      <c r="U381" s="61">
        <v>1.805692</v>
      </c>
      <c r="V381" s="61">
        <v>0</v>
      </c>
      <c r="W381" s="4"/>
      <c r="X381" s="4"/>
      <c r="Y381" s="4"/>
      <c r="Z381" s="4"/>
      <c r="AA381" s="40">
        <v>2013</v>
      </c>
      <c r="AB381" s="40">
        <v>25</v>
      </c>
      <c r="AC381" s="40" t="s">
        <v>152</v>
      </c>
      <c r="AD381" s="40">
        <v>1.26</v>
      </c>
      <c r="AE381" s="78">
        <v>2013</v>
      </c>
      <c r="AF381" s="78">
        <v>30</v>
      </c>
      <c r="AG381" s="35"/>
      <c r="AH381" s="79" t="s">
        <v>146</v>
      </c>
      <c r="AI381" s="80" t="s">
        <v>153</v>
      </c>
      <c r="AJ381" s="35"/>
    </row>
    <row r="382" spans="1:36" ht="15.75">
      <c r="A382" s="50" t="s">
        <v>252</v>
      </c>
      <c r="B382" s="51" t="s">
        <v>693</v>
      </c>
      <c r="C382" s="40">
        <v>0</v>
      </c>
      <c r="D382" s="40">
        <v>0</v>
      </c>
      <c r="E382" s="40">
        <v>0</v>
      </c>
      <c r="F382" s="40">
        <v>0</v>
      </c>
      <c r="G382" s="40">
        <v>0</v>
      </c>
      <c r="H382" s="55">
        <f t="shared" si="71"/>
        <v>1.4997440000000002</v>
      </c>
      <c r="I382" s="61">
        <v>0</v>
      </c>
      <c r="J382" s="61">
        <v>0.972551</v>
      </c>
      <c r="K382" s="61">
        <v>0.527193</v>
      </c>
      <c r="L382" s="61">
        <v>0</v>
      </c>
      <c r="M382" s="233"/>
      <c r="N382" s="233"/>
      <c r="O382" s="233"/>
      <c r="P382" s="233"/>
      <c r="Q382" s="233"/>
      <c r="R382" s="55">
        <f t="shared" si="72"/>
        <v>1.4997440000000002</v>
      </c>
      <c r="S382" s="61">
        <v>0</v>
      </c>
      <c r="T382" s="61">
        <v>0.972551</v>
      </c>
      <c r="U382" s="61">
        <v>0.527193</v>
      </c>
      <c r="V382" s="61">
        <v>0</v>
      </c>
      <c r="W382" s="4"/>
      <c r="X382" s="4"/>
      <c r="Y382" s="4"/>
      <c r="Z382" s="4"/>
      <c r="AA382" s="40"/>
      <c r="AB382" s="40"/>
      <c r="AC382" s="40"/>
      <c r="AD382" s="40"/>
      <c r="AE382" s="78">
        <v>2013</v>
      </c>
      <c r="AF382" s="78">
        <v>30</v>
      </c>
      <c r="AG382" s="35"/>
      <c r="AH382" s="79" t="s">
        <v>275</v>
      </c>
      <c r="AI382" s="80">
        <v>1.32</v>
      </c>
      <c r="AJ382" s="35"/>
    </row>
    <row r="383" spans="1:36" ht="47.25">
      <c r="A383" s="50" t="s">
        <v>254</v>
      </c>
      <c r="B383" s="51" t="s">
        <v>495</v>
      </c>
      <c r="C383" s="40">
        <v>0</v>
      </c>
      <c r="D383" s="40">
        <v>0</v>
      </c>
      <c r="E383" s="40">
        <v>0</v>
      </c>
      <c r="F383" s="40">
        <v>0</v>
      </c>
      <c r="G383" s="40">
        <v>0</v>
      </c>
      <c r="H383" s="55">
        <f t="shared" si="71"/>
        <v>4.080133</v>
      </c>
      <c r="I383" s="61">
        <v>0.002443</v>
      </c>
      <c r="J383" s="61">
        <v>0.424707</v>
      </c>
      <c r="K383" s="61">
        <v>3.652983</v>
      </c>
      <c r="L383" s="61">
        <v>0</v>
      </c>
      <c r="M383" s="233"/>
      <c r="N383" s="233"/>
      <c r="O383" s="233"/>
      <c r="P383" s="233"/>
      <c r="Q383" s="233"/>
      <c r="R383" s="55">
        <f t="shared" si="72"/>
        <v>4.080133</v>
      </c>
      <c r="S383" s="61">
        <v>0.002443</v>
      </c>
      <c r="T383" s="61">
        <v>0.424707</v>
      </c>
      <c r="U383" s="61">
        <v>3.652983</v>
      </c>
      <c r="V383" s="61">
        <v>0</v>
      </c>
      <c r="W383" s="4"/>
      <c r="X383" s="4"/>
      <c r="Y383" s="4"/>
      <c r="Z383" s="4"/>
      <c r="AA383" s="40">
        <v>2013</v>
      </c>
      <c r="AB383" s="40">
        <v>25</v>
      </c>
      <c r="AC383" s="40" t="s">
        <v>152</v>
      </c>
      <c r="AD383" s="40">
        <v>1.26</v>
      </c>
      <c r="AE383" s="78">
        <v>2013</v>
      </c>
      <c r="AF383" s="78">
        <v>30</v>
      </c>
      <c r="AG383" s="35"/>
      <c r="AH383" s="79" t="s">
        <v>275</v>
      </c>
      <c r="AI383" s="80">
        <v>0.69</v>
      </c>
      <c r="AJ383" s="35"/>
    </row>
    <row r="384" spans="1:36" ht="47.25">
      <c r="A384" s="50" t="s">
        <v>256</v>
      </c>
      <c r="B384" s="51" t="s">
        <v>28</v>
      </c>
      <c r="C384" s="40">
        <v>0</v>
      </c>
      <c r="D384" s="40">
        <v>0</v>
      </c>
      <c r="E384" s="40">
        <v>0</v>
      </c>
      <c r="F384" s="40">
        <v>0</v>
      </c>
      <c r="G384" s="40">
        <v>0</v>
      </c>
      <c r="H384" s="55">
        <f t="shared" si="71"/>
        <v>4.582762</v>
      </c>
      <c r="I384" s="61">
        <v>0.00244</v>
      </c>
      <c r="J384" s="61">
        <v>0.960613</v>
      </c>
      <c r="K384" s="61">
        <v>3.619709</v>
      </c>
      <c r="L384" s="61">
        <v>0</v>
      </c>
      <c r="M384" s="233"/>
      <c r="N384" s="233"/>
      <c r="O384" s="233"/>
      <c r="P384" s="233"/>
      <c r="Q384" s="233"/>
      <c r="R384" s="55">
        <f t="shared" si="72"/>
        <v>4.582762</v>
      </c>
      <c r="S384" s="61">
        <v>0.00244</v>
      </c>
      <c r="T384" s="61">
        <v>0.960613</v>
      </c>
      <c r="U384" s="61">
        <v>3.619709</v>
      </c>
      <c r="V384" s="61">
        <v>0</v>
      </c>
      <c r="W384" s="4"/>
      <c r="X384" s="4"/>
      <c r="Y384" s="4"/>
      <c r="Z384" s="4"/>
      <c r="AA384" s="40">
        <v>2013</v>
      </c>
      <c r="AB384" s="40">
        <v>25</v>
      </c>
      <c r="AC384" s="40" t="s">
        <v>743</v>
      </c>
      <c r="AD384" s="40">
        <v>0.8</v>
      </c>
      <c r="AE384" s="78">
        <v>2013</v>
      </c>
      <c r="AF384" s="78">
        <v>30</v>
      </c>
      <c r="AG384" s="35"/>
      <c r="AH384" s="79" t="s">
        <v>146</v>
      </c>
      <c r="AI384" s="80" t="s">
        <v>154</v>
      </c>
      <c r="AJ384" s="35"/>
    </row>
    <row r="385" spans="1:36" ht="15.75">
      <c r="A385" s="50" t="s">
        <v>258</v>
      </c>
      <c r="B385" s="51" t="s">
        <v>29</v>
      </c>
      <c r="C385" s="40">
        <v>0</v>
      </c>
      <c r="D385" s="40">
        <v>0</v>
      </c>
      <c r="E385" s="40">
        <v>0</v>
      </c>
      <c r="F385" s="40">
        <v>0</v>
      </c>
      <c r="G385" s="40">
        <v>0</v>
      </c>
      <c r="H385" s="55">
        <f t="shared" si="71"/>
        <v>0.641995</v>
      </c>
      <c r="I385" s="61">
        <v>0</v>
      </c>
      <c r="J385" s="61">
        <v>0.270111</v>
      </c>
      <c r="K385" s="61">
        <v>0.371884</v>
      </c>
      <c r="L385" s="61">
        <v>0</v>
      </c>
      <c r="M385" s="233"/>
      <c r="N385" s="233"/>
      <c r="O385" s="233"/>
      <c r="P385" s="233"/>
      <c r="Q385" s="233"/>
      <c r="R385" s="55">
        <f t="shared" si="72"/>
        <v>0.641995</v>
      </c>
      <c r="S385" s="61">
        <v>0</v>
      </c>
      <c r="T385" s="61">
        <v>0.270111</v>
      </c>
      <c r="U385" s="61">
        <v>0.371884</v>
      </c>
      <c r="V385" s="61">
        <v>0</v>
      </c>
      <c r="W385" s="4"/>
      <c r="X385" s="4"/>
      <c r="Y385" s="4"/>
      <c r="Z385" s="4"/>
      <c r="AA385" s="40"/>
      <c r="AB385" s="40"/>
      <c r="AC385" s="40"/>
      <c r="AD385" s="40"/>
      <c r="AE385" s="78">
        <v>2013</v>
      </c>
      <c r="AF385" s="78">
        <v>30</v>
      </c>
      <c r="AG385" s="35"/>
      <c r="AH385" s="79" t="s">
        <v>275</v>
      </c>
      <c r="AI385" s="80">
        <v>0.76</v>
      </c>
      <c r="AJ385" s="35"/>
    </row>
    <row r="386" spans="1:36" ht="31.5">
      <c r="A386" s="50" t="s">
        <v>260</v>
      </c>
      <c r="B386" s="51" t="s">
        <v>30</v>
      </c>
      <c r="C386" s="40">
        <v>0</v>
      </c>
      <c r="D386" s="40">
        <v>0</v>
      </c>
      <c r="E386" s="40">
        <v>0</v>
      </c>
      <c r="F386" s="40">
        <v>0</v>
      </c>
      <c r="G386" s="40">
        <v>0</v>
      </c>
      <c r="H386" s="55">
        <f t="shared" si="71"/>
        <v>0.366106</v>
      </c>
      <c r="I386" s="61">
        <v>0</v>
      </c>
      <c r="J386" s="61">
        <v>0.190017</v>
      </c>
      <c r="K386" s="61">
        <v>0.176089</v>
      </c>
      <c r="L386" s="61">
        <v>0</v>
      </c>
      <c r="M386" s="233"/>
      <c r="N386" s="233"/>
      <c r="O386" s="233"/>
      <c r="P386" s="233"/>
      <c r="Q386" s="233"/>
      <c r="R386" s="55">
        <f t="shared" si="72"/>
        <v>0.366106</v>
      </c>
      <c r="S386" s="61">
        <v>0</v>
      </c>
      <c r="T386" s="61">
        <v>0.190017</v>
      </c>
      <c r="U386" s="61">
        <v>0.176089</v>
      </c>
      <c r="V386" s="61">
        <v>0</v>
      </c>
      <c r="W386" s="4"/>
      <c r="X386" s="4"/>
      <c r="Y386" s="4"/>
      <c r="Z386" s="4"/>
      <c r="AA386" s="40"/>
      <c r="AB386" s="40"/>
      <c r="AC386" s="40"/>
      <c r="AD386" s="40"/>
      <c r="AE386" s="78">
        <v>2013</v>
      </c>
      <c r="AF386" s="78">
        <v>30</v>
      </c>
      <c r="AG386" s="35"/>
      <c r="AH386" s="79" t="s">
        <v>275</v>
      </c>
      <c r="AI386" s="80">
        <v>0.32</v>
      </c>
      <c r="AJ386" s="35"/>
    </row>
    <row r="387" spans="1:36" ht="31.5">
      <c r="A387" s="50" t="s">
        <v>262</v>
      </c>
      <c r="B387" s="53" t="s">
        <v>694</v>
      </c>
      <c r="C387" s="40">
        <v>0</v>
      </c>
      <c r="D387" s="40">
        <v>0</v>
      </c>
      <c r="E387" s="40">
        <v>0</v>
      </c>
      <c r="F387" s="40">
        <v>0</v>
      </c>
      <c r="G387" s="40">
        <v>0</v>
      </c>
      <c r="H387" s="55">
        <f t="shared" si="71"/>
        <v>0.19502</v>
      </c>
      <c r="I387" s="61">
        <v>0.051942</v>
      </c>
      <c r="J387" s="61">
        <v>0.032588</v>
      </c>
      <c r="K387" s="61">
        <v>0.11049</v>
      </c>
      <c r="L387" s="61">
        <v>0</v>
      </c>
      <c r="M387" s="233"/>
      <c r="N387" s="233"/>
      <c r="O387" s="233"/>
      <c r="P387" s="233"/>
      <c r="Q387" s="233"/>
      <c r="R387" s="55">
        <f>S387+T387+U387+V387</f>
        <v>0.19502</v>
      </c>
      <c r="S387" s="61">
        <v>0.051942</v>
      </c>
      <c r="T387" s="61">
        <v>0.032588</v>
      </c>
      <c r="U387" s="61">
        <v>0.11049</v>
      </c>
      <c r="V387" s="61">
        <v>0</v>
      </c>
      <c r="W387" s="4"/>
      <c r="X387" s="4"/>
      <c r="Y387" s="4"/>
      <c r="Z387" s="4"/>
      <c r="AA387" s="4"/>
      <c r="AB387" s="4"/>
      <c r="AC387" s="4"/>
      <c r="AD387" s="4"/>
      <c r="AE387" s="4">
        <v>2013</v>
      </c>
      <c r="AF387" s="77">
        <v>30</v>
      </c>
      <c r="AG387" s="40" t="s">
        <v>155</v>
      </c>
      <c r="AH387" s="85" t="s">
        <v>277</v>
      </c>
      <c r="AI387" s="40" t="s">
        <v>744</v>
      </c>
      <c r="AJ387" s="4"/>
    </row>
    <row r="388" spans="1:36" ht="31.5">
      <c r="A388" s="50" t="s">
        <v>264</v>
      </c>
      <c r="B388" s="53" t="s">
        <v>237</v>
      </c>
      <c r="C388" s="40">
        <v>0</v>
      </c>
      <c r="D388" s="40">
        <v>0</v>
      </c>
      <c r="E388" s="40">
        <v>0</v>
      </c>
      <c r="F388" s="40">
        <v>0</v>
      </c>
      <c r="G388" s="40">
        <v>0</v>
      </c>
      <c r="H388" s="55">
        <f>I388+J388+K388+L388</f>
        <v>0.083316</v>
      </c>
      <c r="I388" s="61">
        <v>0</v>
      </c>
      <c r="J388" s="61">
        <v>0.020347</v>
      </c>
      <c r="K388" s="61">
        <v>0.062969</v>
      </c>
      <c r="L388" s="61">
        <v>0</v>
      </c>
      <c r="M388" s="233"/>
      <c r="N388" s="233"/>
      <c r="O388" s="233"/>
      <c r="P388" s="233"/>
      <c r="Q388" s="233"/>
      <c r="R388" s="55">
        <f>S388+T388+U388+V388</f>
        <v>0.083316</v>
      </c>
      <c r="S388" s="61">
        <v>0</v>
      </c>
      <c r="T388" s="61">
        <v>0.020347</v>
      </c>
      <c r="U388" s="61">
        <v>0.062969</v>
      </c>
      <c r="V388" s="61">
        <v>0</v>
      </c>
      <c r="W388" s="4"/>
      <c r="X388" s="4"/>
      <c r="Y388" s="4"/>
      <c r="Z388" s="4"/>
      <c r="AA388" s="4"/>
      <c r="AB388" s="4"/>
      <c r="AC388" s="4"/>
      <c r="AD388" s="4"/>
      <c r="AE388" s="78">
        <v>2013</v>
      </c>
      <c r="AF388" s="78">
        <v>30</v>
      </c>
      <c r="AG388" s="78" t="s">
        <v>276</v>
      </c>
      <c r="AH388" s="85" t="s">
        <v>277</v>
      </c>
      <c r="AI388" s="40" t="s">
        <v>278</v>
      </c>
      <c r="AJ388" s="35"/>
    </row>
    <row r="389" spans="1:36" ht="31.5">
      <c r="A389" s="50" t="s">
        <v>265</v>
      </c>
      <c r="B389" s="53" t="s">
        <v>239</v>
      </c>
      <c r="C389" s="40">
        <v>0</v>
      </c>
      <c r="D389" s="40">
        <v>0</v>
      </c>
      <c r="E389" s="40">
        <v>0</v>
      </c>
      <c r="F389" s="40">
        <v>0</v>
      </c>
      <c r="G389" s="40">
        <v>0</v>
      </c>
      <c r="H389" s="55">
        <f>I389+J389+K389+L389</f>
        <v>0.08321100000000001</v>
      </c>
      <c r="I389" s="61">
        <v>0</v>
      </c>
      <c r="J389" s="61">
        <v>0.020291</v>
      </c>
      <c r="K389" s="61">
        <v>0.06292</v>
      </c>
      <c r="L389" s="61">
        <v>0</v>
      </c>
      <c r="M389" s="233"/>
      <c r="N389" s="233"/>
      <c r="O389" s="233"/>
      <c r="P389" s="233"/>
      <c r="Q389" s="233"/>
      <c r="R389" s="55">
        <f>S389+T389+U389+V389</f>
        <v>0.08321100000000001</v>
      </c>
      <c r="S389" s="61">
        <v>0</v>
      </c>
      <c r="T389" s="61">
        <v>0.020291</v>
      </c>
      <c r="U389" s="61">
        <v>0.06292</v>
      </c>
      <c r="V389" s="61">
        <v>0</v>
      </c>
      <c r="W389" s="4"/>
      <c r="X389" s="4"/>
      <c r="Y389" s="4"/>
      <c r="Z389" s="4"/>
      <c r="AA389" s="4"/>
      <c r="AB389" s="4"/>
      <c r="AC389" s="4"/>
      <c r="AD389" s="4"/>
      <c r="AE389" s="78">
        <v>2013</v>
      </c>
      <c r="AF389" s="78">
        <v>30</v>
      </c>
      <c r="AG389" s="78" t="s">
        <v>276</v>
      </c>
      <c r="AH389" s="85" t="s">
        <v>277</v>
      </c>
      <c r="AI389" s="40" t="s">
        <v>279</v>
      </c>
      <c r="AJ389" s="35"/>
    </row>
    <row r="390" spans="1:36" ht="31.5">
      <c r="A390" s="50" t="s">
        <v>266</v>
      </c>
      <c r="B390" s="54" t="s">
        <v>241</v>
      </c>
      <c r="C390" s="40">
        <v>0</v>
      </c>
      <c r="D390" s="40">
        <v>0</v>
      </c>
      <c r="E390" s="40">
        <v>0</v>
      </c>
      <c r="F390" s="40">
        <v>0</v>
      </c>
      <c r="G390" s="40">
        <v>0</v>
      </c>
      <c r="H390" s="55">
        <f aca="true" t="shared" si="73" ref="H390:H401">SUM(I390:L390)</f>
        <v>0.255695</v>
      </c>
      <c r="I390" s="61">
        <v>0</v>
      </c>
      <c r="J390" s="61">
        <v>0.045319</v>
      </c>
      <c r="K390" s="61">
        <v>0.210376</v>
      </c>
      <c r="L390" s="61">
        <v>0</v>
      </c>
      <c r="M390" s="233"/>
      <c r="N390" s="233"/>
      <c r="O390" s="233"/>
      <c r="P390" s="233"/>
      <c r="Q390" s="233"/>
      <c r="R390" s="55">
        <f aca="true" t="shared" si="74" ref="R390:R401">SUM(S390:V390)</f>
        <v>0.255695</v>
      </c>
      <c r="S390" s="61">
        <v>0</v>
      </c>
      <c r="T390" s="61">
        <v>0.045319</v>
      </c>
      <c r="U390" s="61">
        <v>0.210376</v>
      </c>
      <c r="V390" s="61">
        <v>0</v>
      </c>
      <c r="W390" s="4"/>
      <c r="X390" s="4"/>
      <c r="Y390" s="4"/>
      <c r="Z390" s="4"/>
      <c r="AA390" s="4"/>
      <c r="AB390" s="4"/>
      <c r="AC390" s="4"/>
      <c r="AD390" s="4"/>
      <c r="AE390" s="78">
        <v>2013</v>
      </c>
      <c r="AF390" s="78">
        <v>30</v>
      </c>
      <c r="AG390" s="40" t="s">
        <v>273</v>
      </c>
      <c r="AH390" s="85" t="s">
        <v>280</v>
      </c>
      <c r="AI390" s="36">
        <v>1.02</v>
      </c>
      <c r="AJ390" s="35"/>
    </row>
    <row r="391" spans="1:36" ht="31.5">
      <c r="A391" s="50" t="s">
        <v>712</v>
      </c>
      <c r="B391" s="54" t="s">
        <v>243</v>
      </c>
      <c r="C391" s="40">
        <v>0</v>
      </c>
      <c r="D391" s="40">
        <v>0</v>
      </c>
      <c r="E391" s="40">
        <v>0</v>
      </c>
      <c r="F391" s="40">
        <v>0</v>
      </c>
      <c r="G391" s="40">
        <v>0</v>
      </c>
      <c r="H391" s="55">
        <f t="shared" si="73"/>
        <v>0.050256</v>
      </c>
      <c r="I391" s="61">
        <v>0</v>
      </c>
      <c r="J391" s="61">
        <v>0.011025</v>
      </c>
      <c r="K391" s="61">
        <v>0.039231</v>
      </c>
      <c r="L391" s="61">
        <v>0</v>
      </c>
      <c r="M391" s="233"/>
      <c r="N391" s="233"/>
      <c r="O391" s="233"/>
      <c r="P391" s="233"/>
      <c r="Q391" s="233"/>
      <c r="R391" s="55">
        <f t="shared" si="74"/>
        <v>0.050256</v>
      </c>
      <c r="S391" s="61">
        <v>0</v>
      </c>
      <c r="T391" s="61">
        <v>0.011025</v>
      </c>
      <c r="U391" s="61">
        <v>0.039231</v>
      </c>
      <c r="V391" s="61">
        <v>0</v>
      </c>
      <c r="W391" s="4"/>
      <c r="X391" s="4"/>
      <c r="Y391" s="4"/>
      <c r="Z391" s="4"/>
      <c r="AA391" s="4"/>
      <c r="AB391" s="4"/>
      <c r="AC391" s="4"/>
      <c r="AD391" s="4"/>
      <c r="AE391" s="78">
        <v>2013</v>
      </c>
      <c r="AF391" s="78">
        <v>30</v>
      </c>
      <c r="AG391" s="40" t="s">
        <v>281</v>
      </c>
      <c r="AH391" s="85" t="s">
        <v>277</v>
      </c>
      <c r="AI391" s="36">
        <v>0.13</v>
      </c>
      <c r="AJ391" s="35"/>
    </row>
    <row r="392" spans="1:36" ht="31.5">
      <c r="A392" s="50" t="s">
        <v>713</v>
      </c>
      <c r="B392" s="54" t="s">
        <v>245</v>
      </c>
      <c r="C392" s="40">
        <v>0</v>
      </c>
      <c r="D392" s="40">
        <v>0</v>
      </c>
      <c r="E392" s="40">
        <v>0</v>
      </c>
      <c r="F392" s="40">
        <v>0</v>
      </c>
      <c r="G392" s="40">
        <v>0</v>
      </c>
      <c r="H392" s="55">
        <f t="shared" si="73"/>
        <v>0.050742999999999996</v>
      </c>
      <c r="I392" s="61">
        <v>0</v>
      </c>
      <c r="J392" s="61">
        <v>0.012166</v>
      </c>
      <c r="K392" s="61">
        <v>0.038577</v>
      </c>
      <c r="L392" s="61">
        <v>0</v>
      </c>
      <c r="M392" s="233"/>
      <c r="N392" s="233"/>
      <c r="O392" s="233"/>
      <c r="P392" s="233"/>
      <c r="Q392" s="233"/>
      <c r="R392" s="55">
        <f t="shared" si="74"/>
        <v>0.050742999999999996</v>
      </c>
      <c r="S392" s="61">
        <v>0</v>
      </c>
      <c r="T392" s="61">
        <v>0.012166</v>
      </c>
      <c r="U392" s="61">
        <v>0.038577</v>
      </c>
      <c r="V392" s="61">
        <v>0</v>
      </c>
      <c r="W392" s="4"/>
      <c r="X392" s="4"/>
      <c r="Y392" s="4"/>
      <c r="Z392" s="4"/>
      <c r="AA392" s="4"/>
      <c r="AB392" s="4"/>
      <c r="AC392" s="4"/>
      <c r="AD392" s="4"/>
      <c r="AE392" s="78">
        <v>2013</v>
      </c>
      <c r="AF392" s="78">
        <v>30</v>
      </c>
      <c r="AG392" s="83"/>
      <c r="AH392" s="85" t="s">
        <v>282</v>
      </c>
      <c r="AI392" s="40">
        <v>0.123</v>
      </c>
      <c r="AJ392" s="35"/>
    </row>
    <row r="393" spans="1:36" ht="31.5">
      <c r="A393" s="50" t="s">
        <v>714</v>
      </c>
      <c r="B393" s="54" t="s">
        <v>247</v>
      </c>
      <c r="C393" s="40">
        <v>0</v>
      </c>
      <c r="D393" s="40">
        <v>0</v>
      </c>
      <c r="E393" s="40">
        <v>0</v>
      </c>
      <c r="F393" s="40">
        <v>0</v>
      </c>
      <c r="G393" s="40">
        <v>0</v>
      </c>
      <c r="H393" s="55">
        <f t="shared" si="73"/>
        <v>0.165406</v>
      </c>
      <c r="I393" s="61">
        <v>0</v>
      </c>
      <c r="J393" s="61">
        <v>0.039982</v>
      </c>
      <c r="K393" s="61">
        <v>0.125424</v>
      </c>
      <c r="L393" s="61">
        <v>0</v>
      </c>
      <c r="M393" s="233"/>
      <c r="N393" s="233"/>
      <c r="O393" s="233"/>
      <c r="P393" s="233"/>
      <c r="Q393" s="233"/>
      <c r="R393" s="55">
        <f t="shared" si="74"/>
        <v>0.165406</v>
      </c>
      <c r="S393" s="61">
        <v>0</v>
      </c>
      <c r="T393" s="61">
        <v>0.039982</v>
      </c>
      <c r="U393" s="61">
        <v>0.125424</v>
      </c>
      <c r="V393" s="61">
        <v>0</v>
      </c>
      <c r="W393" s="4"/>
      <c r="X393" s="4"/>
      <c r="Y393" s="4"/>
      <c r="Z393" s="4"/>
      <c r="AA393" s="4"/>
      <c r="AB393" s="4"/>
      <c r="AC393" s="4"/>
      <c r="AD393" s="4"/>
      <c r="AE393" s="78">
        <v>2013</v>
      </c>
      <c r="AF393" s="78">
        <v>30</v>
      </c>
      <c r="AG393" s="40"/>
      <c r="AH393" s="85" t="s">
        <v>277</v>
      </c>
      <c r="AI393" s="40" t="s">
        <v>283</v>
      </c>
      <c r="AJ393" s="52"/>
    </row>
    <row r="394" spans="1:36" ht="15.75">
      <c r="A394" s="50" t="s">
        <v>715</v>
      </c>
      <c r="B394" s="54" t="s">
        <v>249</v>
      </c>
      <c r="C394" s="40">
        <v>0</v>
      </c>
      <c r="D394" s="40">
        <v>0</v>
      </c>
      <c r="E394" s="40">
        <v>0</v>
      </c>
      <c r="F394" s="40">
        <v>0</v>
      </c>
      <c r="G394" s="40">
        <v>0</v>
      </c>
      <c r="H394" s="55">
        <f t="shared" si="73"/>
        <v>0.10763</v>
      </c>
      <c r="I394" s="61">
        <v>0.002805</v>
      </c>
      <c r="J394" s="61">
        <v>0.040288</v>
      </c>
      <c r="K394" s="61">
        <v>0.064537</v>
      </c>
      <c r="L394" s="61">
        <v>0</v>
      </c>
      <c r="M394" s="233"/>
      <c r="N394" s="233"/>
      <c r="O394" s="233"/>
      <c r="P394" s="233"/>
      <c r="Q394" s="233"/>
      <c r="R394" s="55">
        <f t="shared" si="74"/>
        <v>0.10763</v>
      </c>
      <c r="S394" s="61">
        <v>0.002805</v>
      </c>
      <c r="T394" s="61">
        <v>0.040288</v>
      </c>
      <c r="U394" s="61">
        <v>0.064537</v>
      </c>
      <c r="V394" s="61">
        <v>0</v>
      </c>
      <c r="W394" s="4"/>
      <c r="X394" s="4"/>
      <c r="Y394" s="4"/>
      <c r="Z394" s="4"/>
      <c r="AA394" s="4"/>
      <c r="AB394" s="4"/>
      <c r="AC394" s="4"/>
      <c r="AD394" s="4"/>
      <c r="AE394" s="78">
        <v>2013</v>
      </c>
      <c r="AF394" s="78">
        <v>30</v>
      </c>
      <c r="AG394" s="40"/>
      <c r="AH394" s="85" t="s">
        <v>275</v>
      </c>
      <c r="AI394" s="36">
        <v>0.2</v>
      </c>
      <c r="AJ394" s="52"/>
    </row>
    <row r="395" spans="1:36" ht="31.5">
      <c r="A395" s="50" t="s">
        <v>716</v>
      </c>
      <c r="B395" s="53" t="s">
        <v>251</v>
      </c>
      <c r="C395" s="40">
        <v>0</v>
      </c>
      <c r="D395" s="40">
        <v>0</v>
      </c>
      <c r="E395" s="40">
        <v>0</v>
      </c>
      <c r="F395" s="40">
        <v>0</v>
      </c>
      <c r="G395" s="40">
        <v>0</v>
      </c>
      <c r="H395" s="55">
        <f t="shared" si="73"/>
        <v>0.022345</v>
      </c>
      <c r="I395" s="61">
        <v>0</v>
      </c>
      <c r="J395" s="61">
        <v>0.006601</v>
      </c>
      <c r="K395" s="61">
        <v>0.015744</v>
      </c>
      <c r="L395" s="61">
        <v>0</v>
      </c>
      <c r="M395" s="233"/>
      <c r="N395" s="233"/>
      <c r="O395" s="233"/>
      <c r="P395" s="233"/>
      <c r="Q395" s="233"/>
      <c r="R395" s="55">
        <f t="shared" si="74"/>
        <v>0.022345</v>
      </c>
      <c r="S395" s="61">
        <v>0</v>
      </c>
      <c r="T395" s="61">
        <v>0.006601</v>
      </c>
      <c r="U395" s="61">
        <v>0.015744</v>
      </c>
      <c r="V395" s="61">
        <v>0</v>
      </c>
      <c r="W395" s="4"/>
      <c r="X395" s="4"/>
      <c r="Y395" s="4"/>
      <c r="Z395" s="4"/>
      <c r="AA395" s="4"/>
      <c r="AB395" s="4"/>
      <c r="AC395" s="4"/>
      <c r="AD395" s="4"/>
      <c r="AE395" s="78">
        <v>2013</v>
      </c>
      <c r="AF395" s="78">
        <v>30</v>
      </c>
      <c r="AG395" s="40" t="s">
        <v>276</v>
      </c>
      <c r="AH395" s="85" t="s">
        <v>282</v>
      </c>
      <c r="AI395" s="40">
        <v>0.055</v>
      </c>
      <c r="AJ395" s="35"/>
    </row>
    <row r="396" spans="1:36" ht="36" customHeight="1">
      <c r="A396" s="50" t="s">
        <v>717</v>
      </c>
      <c r="B396" s="53" t="s">
        <v>253</v>
      </c>
      <c r="C396" s="40">
        <v>0</v>
      </c>
      <c r="D396" s="40">
        <v>0</v>
      </c>
      <c r="E396" s="40">
        <v>0</v>
      </c>
      <c r="F396" s="40">
        <v>0</v>
      </c>
      <c r="G396" s="40">
        <v>0</v>
      </c>
      <c r="H396" s="55">
        <f t="shared" si="73"/>
        <v>0.112454</v>
      </c>
      <c r="I396" s="61">
        <v>0</v>
      </c>
      <c r="J396" s="61">
        <v>0.018377</v>
      </c>
      <c r="K396" s="61">
        <v>0.094077</v>
      </c>
      <c r="L396" s="61">
        <v>0</v>
      </c>
      <c r="M396" s="233"/>
      <c r="N396" s="233"/>
      <c r="O396" s="233"/>
      <c r="P396" s="233"/>
      <c r="Q396" s="233"/>
      <c r="R396" s="55">
        <f t="shared" si="74"/>
        <v>0.112454</v>
      </c>
      <c r="S396" s="61">
        <v>0</v>
      </c>
      <c r="T396" s="61">
        <v>0.018377</v>
      </c>
      <c r="U396" s="61">
        <v>0.094077</v>
      </c>
      <c r="V396" s="61">
        <v>0</v>
      </c>
      <c r="W396" s="4"/>
      <c r="X396" s="4"/>
      <c r="Y396" s="4"/>
      <c r="Z396" s="4"/>
      <c r="AA396" s="4"/>
      <c r="AB396" s="4"/>
      <c r="AC396" s="4"/>
      <c r="AD396" s="4"/>
      <c r="AE396" s="78">
        <v>2013</v>
      </c>
      <c r="AF396" s="78">
        <v>30</v>
      </c>
      <c r="AG396" s="40" t="s">
        <v>156</v>
      </c>
      <c r="AH396" s="85" t="s">
        <v>285</v>
      </c>
      <c r="AI396" s="40" t="s">
        <v>279</v>
      </c>
      <c r="AJ396" s="52"/>
    </row>
    <row r="397" spans="1:36" ht="35.25" customHeight="1">
      <c r="A397" s="50" t="s">
        <v>718</v>
      </c>
      <c r="B397" s="54" t="s">
        <v>255</v>
      </c>
      <c r="C397" s="40">
        <v>0</v>
      </c>
      <c r="D397" s="40">
        <v>0</v>
      </c>
      <c r="E397" s="40">
        <v>0</v>
      </c>
      <c r="F397" s="40">
        <v>0</v>
      </c>
      <c r="G397" s="40">
        <v>0</v>
      </c>
      <c r="H397" s="55">
        <f t="shared" si="73"/>
        <v>0.11979100000000001</v>
      </c>
      <c r="I397" s="61">
        <v>0</v>
      </c>
      <c r="J397" s="61">
        <v>0.025078</v>
      </c>
      <c r="K397" s="61">
        <v>0.094713</v>
      </c>
      <c r="L397" s="61">
        <v>0</v>
      </c>
      <c r="M397" s="233"/>
      <c r="N397" s="233"/>
      <c r="O397" s="233"/>
      <c r="P397" s="233"/>
      <c r="Q397" s="233"/>
      <c r="R397" s="55">
        <f t="shared" si="74"/>
        <v>0.11979100000000001</v>
      </c>
      <c r="S397" s="61">
        <v>0</v>
      </c>
      <c r="T397" s="61">
        <v>0.025078</v>
      </c>
      <c r="U397" s="61">
        <v>0.094713</v>
      </c>
      <c r="V397" s="61">
        <v>0</v>
      </c>
      <c r="W397" s="4"/>
      <c r="X397" s="4"/>
      <c r="Y397" s="4"/>
      <c r="Z397" s="4"/>
      <c r="AA397" s="4"/>
      <c r="AB397" s="4"/>
      <c r="AC397" s="4"/>
      <c r="AD397" s="4"/>
      <c r="AE397" s="78">
        <v>2013</v>
      </c>
      <c r="AF397" s="78">
        <v>30</v>
      </c>
      <c r="AG397" s="40" t="s">
        <v>156</v>
      </c>
      <c r="AH397" s="85" t="s">
        <v>285</v>
      </c>
      <c r="AI397" s="40" t="s">
        <v>286</v>
      </c>
      <c r="AJ397" s="52"/>
    </row>
    <row r="398" spans="1:36" ht="15.75">
      <c r="A398" s="50" t="s">
        <v>719</v>
      </c>
      <c r="B398" s="54" t="s">
        <v>257</v>
      </c>
      <c r="C398" s="40">
        <v>0</v>
      </c>
      <c r="D398" s="40">
        <v>0</v>
      </c>
      <c r="E398" s="40">
        <v>0</v>
      </c>
      <c r="F398" s="40">
        <v>0</v>
      </c>
      <c r="G398" s="40">
        <v>0</v>
      </c>
      <c r="H398" s="55">
        <f t="shared" si="73"/>
        <v>0.138429</v>
      </c>
      <c r="I398" s="61">
        <v>0.003787</v>
      </c>
      <c r="J398" s="61">
        <v>0.037601</v>
      </c>
      <c r="K398" s="61">
        <v>0.097041</v>
      </c>
      <c r="L398" s="61">
        <v>0</v>
      </c>
      <c r="M398" s="233"/>
      <c r="N398" s="233"/>
      <c r="O398" s="233"/>
      <c r="P398" s="233"/>
      <c r="Q398" s="233"/>
      <c r="R398" s="55">
        <f t="shared" si="74"/>
        <v>0.138429</v>
      </c>
      <c r="S398" s="61">
        <v>0.003787</v>
      </c>
      <c r="T398" s="61">
        <v>0.037601</v>
      </c>
      <c r="U398" s="61">
        <v>0.097041</v>
      </c>
      <c r="V398" s="61">
        <v>0</v>
      </c>
      <c r="W398" s="4"/>
      <c r="X398" s="4"/>
      <c r="Y398" s="4"/>
      <c r="Z398" s="4"/>
      <c r="AA398" s="4"/>
      <c r="AB398" s="4"/>
      <c r="AC398" s="4"/>
      <c r="AD398" s="4"/>
      <c r="AE398" s="78">
        <v>2013</v>
      </c>
      <c r="AF398" s="78">
        <v>30</v>
      </c>
      <c r="AG398" s="40"/>
      <c r="AH398" s="85" t="s">
        <v>275</v>
      </c>
      <c r="AI398" s="36">
        <v>0.25</v>
      </c>
      <c r="AJ398" s="35"/>
    </row>
    <row r="399" spans="1:36" ht="31.5">
      <c r="A399" s="50" t="s">
        <v>720</v>
      </c>
      <c r="B399" s="54" t="s">
        <v>259</v>
      </c>
      <c r="C399" s="40">
        <v>0</v>
      </c>
      <c r="D399" s="40">
        <v>0</v>
      </c>
      <c r="E399" s="40">
        <v>0</v>
      </c>
      <c r="F399" s="40">
        <v>0</v>
      </c>
      <c r="G399" s="40">
        <v>0</v>
      </c>
      <c r="H399" s="55">
        <f t="shared" si="73"/>
        <v>0.08085200000000001</v>
      </c>
      <c r="I399" s="61">
        <v>0</v>
      </c>
      <c r="J399" s="61">
        <v>0.019767</v>
      </c>
      <c r="K399" s="61">
        <v>0.061085</v>
      </c>
      <c r="L399" s="61">
        <v>0</v>
      </c>
      <c r="M399" s="233"/>
      <c r="N399" s="233"/>
      <c r="O399" s="233"/>
      <c r="P399" s="233"/>
      <c r="Q399" s="233"/>
      <c r="R399" s="55">
        <f t="shared" si="74"/>
        <v>0.08085200000000001</v>
      </c>
      <c r="S399" s="61">
        <v>0</v>
      </c>
      <c r="T399" s="61">
        <v>0.019767</v>
      </c>
      <c r="U399" s="61">
        <v>0.061085</v>
      </c>
      <c r="V399" s="61">
        <v>0</v>
      </c>
      <c r="W399" s="4"/>
      <c r="X399" s="4"/>
      <c r="Y399" s="4"/>
      <c r="Z399" s="4"/>
      <c r="AA399" s="4"/>
      <c r="AB399" s="4"/>
      <c r="AC399" s="4"/>
      <c r="AD399" s="4"/>
      <c r="AE399" s="78">
        <v>2013</v>
      </c>
      <c r="AF399" s="78">
        <v>30</v>
      </c>
      <c r="AG399" s="40" t="s">
        <v>276</v>
      </c>
      <c r="AH399" s="85" t="s">
        <v>285</v>
      </c>
      <c r="AI399" s="40" t="s">
        <v>287</v>
      </c>
      <c r="AJ399" s="35"/>
    </row>
    <row r="400" spans="1:36" ht="31.5">
      <c r="A400" s="50" t="s">
        <v>721</v>
      </c>
      <c r="B400" s="53" t="s">
        <v>261</v>
      </c>
      <c r="C400" s="40">
        <v>0</v>
      </c>
      <c r="D400" s="40">
        <v>0</v>
      </c>
      <c r="E400" s="40">
        <v>0</v>
      </c>
      <c r="F400" s="40">
        <v>0</v>
      </c>
      <c r="G400" s="40">
        <v>0</v>
      </c>
      <c r="H400" s="55">
        <f t="shared" si="73"/>
        <v>0.033645999999999995</v>
      </c>
      <c r="I400" s="61">
        <v>0</v>
      </c>
      <c r="J400" s="61">
        <v>0.01057</v>
      </c>
      <c r="K400" s="61">
        <v>0.023076</v>
      </c>
      <c r="L400" s="61">
        <v>0</v>
      </c>
      <c r="M400" s="233"/>
      <c r="N400" s="233"/>
      <c r="O400" s="233"/>
      <c r="P400" s="233"/>
      <c r="Q400" s="233"/>
      <c r="R400" s="55">
        <f t="shared" si="74"/>
        <v>0.033645999999999995</v>
      </c>
      <c r="S400" s="61">
        <v>0</v>
      </c>
      <c r="T400" s="61">
        <v>0.01057</v>
      </c>
      <c r="U400" s="61">
        <v>0.023076</v>
      </c>
      <c r="V400" s="61">
        <v>0</v>
      </c>
      <c r="W400" s="4"/>
      <c r="X400" s="4"/>
      <c r="Y400" s="4"/>
      <c r="Z400" s="4"/>
      <c r="AA400" s="4"/>
      <c r="AB400" s="4"/>
      <c r="AC400" s="4"/>
      <c r="AD400" s="4"/>
      <c r="AE400" s="78">
        <v>2013</v>
      </c>
      <c r="AF400" s="78">
        <v>30</v>
      </c>
      <c r="AG400" s="40" t="s">
        <v>276</v>
      </c>
      <c r="AH400" s="85" t="s">
        <v>288</v>
      </c>
      <c r="AI400" s="40">
        <v>0.142</v>
      </c>
      <c r="AJ400" s="35"/>
    </row>
    <row r="401" spans="1:36" ht="31.5">
      <c r="A401" s="50" t="s">
        <v>722</v>
      </c>
      <c r="B401" s="53" t="s">
        <v>263</v>
      </c>
      <c r="C401" s="40">
        <v>0</v>
      </c>
      <c r="D401" s="40">
        <v>0</v>
      </c>
      <c r="E401" s="40">
        <v>0</v>
      </c>
      <c r="F401" s="40">
        <v>0</v>
      </c>
      <c r="G401" s="40">
        <v>0</v>
      </c>
      <c r="H401" s="55">
        <f t="shared" si="73"/>
        <v>0.024184</v>
      </c>
      <c r="I401" s="61">
        <v>0</v>
      </c>
      <c r="J401" s="61">
        <v>0.010592</v>
      </c>
      <c r="K401" s="61">
        <v>0.013592</v>
      </c>
      <c r="L401" s="61">
        <v>0</v>
      </c>
      <c r="M401" s="233"/>
      <c r="N401" s="233"/>
      <c r="O401" s="233"/>
      <c r="P401" s="233"/>
      <c r="Q401" s="233"/>
      <c r="R401" s="55">
        <f t="shared" si="74"/>
        <v>0.024184</v>
      </c>
      <c r="S401" s="61">
        <v>0</v>
      </c>
      <c r="T401" s="61">
        <v>0.010592</v>
      </c>
      <c r="U401" s="61">
        <v>0.013592</v>
      </c>
      <c r="V401" s="61">
        <v>0</v>
      </c>
      <c r="W401" s="4"/>
      <c r="X401" s="4"/>
      <c r="Y401" s="4"/>
      <c r="Z401" s="4"/>
      <c r="AA401" s="4"/>
      <c r="AB401" s="4"/>
      <c r="AC401" s="4"/>
      <c r="AD401" s="4"/>
      <c r="AE401" s="78">
        <v>2013</v>
      </c>
      <c r="AF401" s="78">
        <v>30</v>
      </c>
      <c r="AG401" s="40"/>
      <c r="AH401" s="85" t="s">
        <v>288</v>
      </c>
      <c r="AI401" s="40">
        <v>0.243</v>
      </c>
      <c r="AJ401" s="35"/>
    </row>
    <row r="402" spans="1:36" ht="31.5">
      <c r="A402" s="50" t="s">
        <v>723</v>
      </c>
      <c r="B402" s="53" t="s">
        <v>695</v>
      </c>
      <c r="C402" s="40">
        <v>0</v>
      </c>
      <c r="D402" s="40">
        <v>0</v>
      </c>
      <c r="E402" s="40">
        <v>0</v>
      </c>
      <c r="F402" s="40">
        <v>0</v>
      </c>
      <c r="G402" s="40">
        <v>0</v>
      </c>
      <c r="H402" s="55">
        <f aca="true" t="shared" si="75" ref="H402:H465">SUM(I402:L402)</f>
        <v>0.022754299999999998</v>
      </c>
      <c r="I402" s="233">
        <v>0</v>
      </c>
      <c r="J402" s="233">
        <v>0.0069663</v>
      </c>
      <c r="K402" s="233">
        <v>0.015788</v>
      </c>
      <c r="L402" s="233">
        <v>0</v>
      </c>
      <c r="M402" s="233"/>
      <c r="N402" s="233"/>
      <c r="O402" s="233"/>
      <c r="P402" s="233"/>
      <c r="Q402" s="233"/>
      <c r="R402" s="55">
        <f aca="true" t="shared" si="76" ref="R402:R465">SUM(S402:V402)</f>
        <v>0.022754299999999998</v>
      </c>
      <c r="S402" s="233">
        <v>0</v>
      </c>
      <c r="T402" s="233">
        <v>0.0069663</v>
      </c>
      <c r="U402" s="233">
        <v>0.015788</v>
      </c>
      <c r="V402" s="233">
        <v>0</v>
      </c>
      <c r="W402" s="4"/>
      <c r="X402" s="4"/>
      <c r="Y402" s="4"/>
      <c r="Z402" s="4"/>
      <c r="AA402" s="4"/>
      <c r="AB402" s="4"/>
      <c r="AC402" s="4"/>
      <c r="AD402" s="4"/>
      <c r="AE402" s="78">
        <v>2013</v>
      </c>
      <c r="AF402" s="78">
        <v>30</v>
      </c>
      <c r="AG402" s="40" t="s">
        <v>276</v>
      </c>
      <c r="AH402" s="85" t="s">
        <v>288</v>
      </c>
      <c r="AI402" s="36">
        <v>0.06</v>
      </c>
      <c r="AJ402" s="63"/>
    </row>
    <row r="403" spans="1:36" ht="31.5">
      <c r="A403" s="50" t="s">
        <v>724</v>
      </c>
      <c r="B403" s="53" t="s">
        <v>696</v>
      </c>
      <c r="C403" s="40">
        <v>0</v>
      </c>
      <c r="D403" s="40">
        <v>0</v>
      </c>
      <c r="E403" s="40">
        <v>0</v>
      </c>
      <c r="F403" s="40">
        <v>0</v>
      </c>
      <c r="G403" s="40">
        <v>0</v>
      </c>
      <c r="H403" s="55">
        <f t="shared" si="75"/>
        <v>0.08080399999999999</v>
      </c>
      <c r="I403" s="233">
        <v>0</v>
      </c>
      <c r="J403" s="233">
        <v>0.016394</v>
      </c>
      <c r="K403" s="233">
        <v>0.06441</v>
      </c>
      <c r="L403" s="233">
        <v>0</v>
      </c>
      <c r="M403" s="233"/>
      <c r="N403" s="233"/>
      <c r="O403" s="233"/>
      <c r="P403" s="233"/>
      <c r="Q403" s="233"/>
      <c r="R403" s="55">
        <f t="shared" si="76"/>
        <v>0.08080399999999999</v>
      </c>
      <c r="S403" s="233">
        <v>0</v>
      </c>
      <c r="T403" s="233">
        <v>0.016394</v>
      </c>
      <c r="U403" s="233">
        <v>0.06441</v>
      </c>
      <c r="V403" s="233">
        <v>0</v>
      </c>
      <c r="W403" s="4"/>
      <c r="X403" s="4"/>
      <c r="Y403" s="4"/>
      <c r="Z403" s="4"/>
      <c r="AA403" s="4"/>
      <c r="AB403" s="4"/>
      <c r="AC403" s="4"/>
      <c r="AD403" s="4"/>
      <c r="AE403" s="78">
        <v>2013</v>
      </c>
      <c r="AF403" s="78">
        <v>30</v>
      </c>
      <c r="AG403" s="40" t="s">
        <v>284</v>
      </c>
      <c r="AH403" s="85" t="s">
        <v>282</v>
      </c>
      <c r="AI403" s="36">
        <v>0.25</v>
      </c>
      <c r="AJ403" s="63"/>
    </row>
    <row r="404" spans="1:36" ht="15.75">
      <c r="A404" s="50" t="s">
        <v>725</v>
      </c>
      <c r="B404" s="54" t="s">
        <v>697</v>
      </c>
      <c r="C404" s="40">
        <v>0</v>
      </c>
      <c r="D404" s="40">
        <v>0</v>
      </c>
      <c r="E404" s="40">
        <v>0</v>
      </c>
      <c r="F404" s="40">
        <v>0</v>
      </c>
      <c r="G404" s="40">
        <v>0</v>
      </c>
      <c r="H404" s="55">
        <f t="shared" si="75"/>
        <v>0.379038</v>
      </c>
      <c r="I404" s="233">
        <v>0</v>
      </c>
      <c r="J404" s="233">
        <v>0.262771</v>
      </c>
      <c r="K404" s="233">
        <v>0.116267</v>
      </c>
      <c r="L404" s="233">
        <v>0</v>
      </c>
      <c r="M404" s="233"/>
      <c r="N404" s="233"/>
      <c r="O404" s="233"/>
      <c r="P404" s="233"/>
      <c r="Q404" s="233"/>
      <c r="R404" s="55">
        <f t="shared" si="76"/>
        <v>0.379038</v>
      </c>
      <c r="S404" s="233">
        <v>0</v>
      </c>
      <c r="T404" s="233">
        <v>0.262771</v>
      </c>
      <c r="U404" s="233">
        <v>0.116267</v>
      </c>
      <c r="V404" s="233">
        <v>0</v>
      </c>
      <c r="W404" s="4"/>
      <c r="X404" s="4"/>
      <c r="Y404" s="4"/>
      <c r="Z404" s="4"/>
      <c r="AA404" s="4"/>
      <c r="AB404" s="4"/>
      <c r="AC404" s="4"/>
      <c r="AD404" s="4"/>
      <c r="AE404" s="78">
        <v>2013</v>
      </c>
      <c r="AF404" s="78">
        <v>30</v>
      </c>
      <c r="AG404" s="85"/>
      <c r="AH404" s="85" t="s">
        <v>275</v>
      </c>
      <c r="AI404" s="36">
        <v>0.28</v>
      </c>
      <c r="AJ404" s="52"/>
    </row>
    <row r="405" spans="1:36" ht="15.75">
      <c r="A405" s="50" t="s">
        <v>727</v>
      </c>
      <c r="B405" s="53" t="s">
        <v>698</v>
      </c>
      <c r="C405" s="40">
        <v>0</v>
      </c>
      <c r="D405" s="40">
        <v>0</v>
      </c>
      <c r="E405" s="40">
        <v>0</v>
      </c>
      <c r="F405" s="40">
        <v>0</v>
      </c>
      <c r="G405" s="40">
        <v>0</v>
      </c>
      <c r="H405" s="55">
        <f t="shared" si="75"/>
        <v>0.171392</v>
      </c>
      <c r="I405" s="233">
        <v>0</v>
      </c>
      <c r="J405" s="233">
        <v>0.039935</v>
      </c>
      <c r="K405" s="233">
        <v>0.131457</v>
      </c>
      <c r="L405" s="233">
        <v>0</v>
      </c>
      <c r="M405" s="233"/>
      <c r="N405" s="233"/>
      <c r="O405" s="233"/>
      <c r="P405" s="233"/>
      <c r="Q405" s="233"/>
      <c r="R405" s="55">
        <f t="shared" si="76"/>
        <v>0.171392</v>
      </c>
      <c r="S405" s="233">
        <v>0</v>
      </c>
      <c r="T405" s="233">
        <v>0.039935</v>
      </c>
      <c r="U405" s="233">
        <v>0.131457</v>
      </c>
      <c r="V405" s="233">
        <v>0</v>
      </c>
      <c r="W405" s="4"/>
      <c r="X405" s="4"/>
      <c r="Y405" s="4"/>
      <c r="Z405" s="4"/>
      <c r="AA405" s="4"/>
      <c r="AB405" s="4"/>
      <c r="AC405" s="4"/>
      <c r="AD405" s="4"/>
      <c r="AE405" s="78">
        <v>2013</v>
      </c>
      <c r="AF405" s="78">
        <v>30</v>
      </c>
      <c r="AG405" s="85" t="s">
        <v>745</v>
      </c>
      <c r="AH405" s="85" t="s">
        <v>282</v>
      </c>
      <c r="AI405" s="40">
        <v>0.605</v>
      </c>
      <c r="AJ405" s="63"/>
    </row>
    <row r="406" spans="1:36" ht="31.5">
      <c r="A406" s="50" t="s">
        <v>728</v>
      </c>
      <c r="B406" s="53" t="s">
        <v>699</v>
      </c>
      <c r="C406" s="40">
        <v>0</v>
      </c>
      <c r="D406" s="40">
        <v>0</v>
      </c>
      <c r="E406" s="40">
        <v>0</v>
      </c>
      <c r="F406" s="40">
        <v>0</v>
      </c>
      <c r="G406" s="40">
        <v>0</v>
      </c>
      <c r="H406" s="55">
        <f t="shared" si="75"/>
        <v>0.116967</v>
      </c>
      <c r="I406" s="233">
        <v>0</v>
      </c>
      <c r="J406" s="233">
        <v>0.030445</v>
      </c>
      <c r="K406" s="233">
        <v>0.086522</v>
      </c>
      <c r="L406" s="233">
        <v>0</v>
      </c>
      <c r="M406" s="233"/>
      <c r="N406" s="233"/>
      <c r="O406" s="233"/>
      <c r="P406" s="233"/>
      <c r="Q406" s="233"/>
      <c r="R406" s="55">
        <f t="shared" si="76"/>
        <v>0.116967</v>
      </c>
      <c r="S406" s="233">
        <v>0</v>
      </c>
      <c r="T406" s="233">
        <v>0.030445</v>
      </c>
      <c r="U406" s="233">
        <v>0.086522</v>
      </c>
      <c r="V406" s="233">
        <v>0</v>
      </c>
      <c r="W406" s="4"/>
      <c r="X406" s="4"/>
      <c r="Y406" s="4"/>
      <c r="Z406" s="4"/>
      <c r="AA406" s="4"/>
      <c r="AB406" s="4"/>
      <c r="AC406" s="4"/>
      <c r="AD406" s="4"/>
      <c r="AE406" s="78">
        <v>2013</v>
      </c>
      <c r="AF406" s="78">
        <v>30</v>
      </c>
      <c r="AG406" s="85"/>
      <c r="AH406" s="85" t="s">
        <v>746</v>
      </c>
      <c r="AI406" s="40" t="s">
        <v>747</v>
      </c>
      <c r="AJ406" s="52"/>
    </row>
    <row r="407" spans="1:36" ht="31.5">
      <c r="A407" s="50" t="s">
        <v>729</v>
      </c>
      <c r="B407" s="53" t="s">
        <v>700</v>
      </c>
      <c r="C407" s="40">
        <v>0</v>
      </c>
      <c r="D407" s="40">
        <v>0</v>
      </c>
      <c r="E407" s="40">
        <v>0</v>
      </c>
      <c r="F407" s="40">
        <v>0</v>
      </c>
      <c r="G407" s="40">
        <v>0</v>
      </c>
      <c r="H407" s="55">
        <f t="shared" si="75"/>
        <v>0.05749</v>
      </c>
      <c r="I407" s="233">
        <v>0</v>
      </c>
      <c r="J407" s="233">
        <v>0.014857</v>
      </c>
      <c r="K407" s="233">
        <v>0.042633</v>
      </c>
      <c r="L407" s="233">
        <v>0</v>
      </c>
      <c r="M407" s="233"/>
      <c r="N407" s="233"/>
      <c r="O407" s="233"/>
      <c r="P407" s="233"/>
      <c r="Q407" s="233"/>
      <c r="R407" s="55">
        <f t="shared" si="76"/>
        <v>0.05749</v>
      </c>
      <c r="S407" s="233">
        <v>0</v>
      </c>
      <c r="T407" s="233">
        <v>0.014857</v>
      </c>
      <c r="U407" s="233">
        <v>0.042633</v>
      </c>
      <c r="V407" s="233">
        <v>0</v>
      </c>
      <c r="W407" s="4"/>
      <c r="X407" s="4"/>
      <c r="Y407" s="4"/>
      <c r="Z407" s="4"/>
      <c r="AA407" s="4"/>
      <c r="AB407" s="4"/>
      <c r="AC407" s="4"/>
      <c r="AD407" s="4"/>
      <c r="AE407" s="78">
        <v>2013</v>
      </c>
      <c r="AF407" s="78">
        <v>30</v>
      </c>
      <c r="AG407" s="40" t="s">
        <v>284</v>
      </c>
      <c r="AH407" s="85" t="s">
        <v>746</v>
      </c>
      <c r="AI407" s="40" t="s">
        <v>748</v>
      </c>
      <c r="AJ407" s="52"/>
    </row>
    <row r="408" spans="1:36" ht="31.5">
      <c r="A408" s="50" t="s">
        <v>730</v>
      </c>
      <c r="B408" s="53" t="s">
        <v>701</v>
      </c>
      <c r="C408" s="40">
        <v>0</v>
      </c>
      <c r="D408" s="40">
        <v>0</v>
      </c>
      <c r="E408" s="40">
        <v>0</v>
      </c>
      <c r="F408" s="40">
        <v>0</v>
      </c>
      <c r="G408" s="40">
        <v>0</v>
      </c>
      <c r="H408" s="55">
        <f t="shared" si="75"/>
        <v>0.032602</v>
      </c>
      <c r="I408" s="233">
        <v>0</v>
      </c>
      <c r="J408" s="233">
        <v>0.009803</v>
      </c>
      <c r="K408" s="233">
        <v>0.022799</v>
      </c>
      <c r="L408" s="233">
        <v>0</v>
      </c>
      <c r="M408" s="233"/>
      <c r="N408" s="233"/>
      <c r="O408" s="233"/>
      <c r="P408" s="233"/>
      <c r="Q408" s="233"/>
      <c r="R408" s="55">
        <f t="shared" si="76"/>
        <v>0.032602</v>
      </c>
      <c r="S408" s="233">
        <v>0</v>
      </c>
      <c r="T408" s="233">
        <v>0.009803</v>
      </c>
      <c r="U408" s="233">
        <v>0.022799</v>
      </c>
      <c r="V408" s="233">
        <v>0</v>
      </c>
      <c r="W408" s="4"/>
      <c r="X408" s="4"/>
      <c r="Y408" s="4"/>
      <c r="Z408" s="4"/>
      <c r="AA408" s="4"/>
      <c r="AB408" s="4"/>
      <c r="AC408" s="4"/>
      <c r="AD408" s="4"/>
      <c r="AE408" s="78">
        <v>2013</v>
      </c>
      <c r="AF408" s="78">
        <v>30</v>
      </c>
      <c r="AG408" s="85" t="s">
        <v>276</v>
      </c>
      <c r="AH408" s="85" t="s">
        <v>288</v>
      </c>
      <c r="AI408" s="36">
        <v>0.14</v>
      </c>
      <c r="AJ408" s="63"/>
    </row>
    <row r="409" spans="1:36" ht="31.5">
      <c r="A409" s="50" t="s">
        <v>731</v>
      </c>
      <c r="B409" s="53" t="s">
        <v>702</v>
      </c>
      <c r="C409" s="40">
        <v>0</v>
      </c>
      <c r="D409" s="40">
        <v>0</v>
      </c>
      <c r="E409" s="40">
        <v>0</v>
      </c>
      <c r="F409" s="40">
        <v>0</v>
      </c>
      <c r="G409" s="40">
        <v>0</v>
      </c>
      <c r="H409" s="55">
        <f t="shared" si="75"/>
        <v>0.018855</v>
      </c>
      <c r="I409" s="233">
        <v>0</v>
      </c>
      <c r="J409" s="233">
        <v>0.005988</v>
      </c>
      <c r="K409" s="233">
        <v>0.012867</v>
      </c>
      <c r="L409" s="233">
        <v>0</v>
      </c>
      <c r="M409" s="233"/>
      <c r="N409" s="233"/>
      <c r="O409" s="233"/>
      <c r="P409" s="233"/>
      <c r="Q409" s="233"/>
      <c r="R409" s="55">
        <f t="shared" si="76"/>
        <v>0.018855</v>
      </c>
      <c r="S409" s="233">
        <v>0</v>
      </c>
      <c r="T409" s="233">
        <v>0.005988</v>
      </c>
      <c r="U409" s="233">
        <v>0.012867</v>
      </c>
      <c r="V409" s="233">
        <v>0</v>
      </c>
      <c r="W409" s="4"/>
      <c r="X409" s="4"/>
      <c r="Y409" s="4"/>
      <c r="Z409" s="4"/>
      <c r="AA409" s="4"/>
      <c r="AB409" s="4"/>
      <c r="AC409" s="4"/>
      <c r="AD409" s="4"/>
      <c r="AE409" s="78">
        <v>2013</v>
      </c>
      <c r="AF409" s="78">
        <v>30</v>
      </c>
      <c r="AG409" s="85" t="s">
        <v>276</v>
      </c>
      <c r="AH409" s="85" t="s">
        <v>288</v>
      </c>
      <c r="AI409" s="36">
        <v>0.025</v>
      </c>
      <c r="AJ409" s="63"/>
    </row>
    <row r="410" spans="1:36" ht="31.5">
      <c r="A410" s="50" t="s">
        <v>732</v>
      </c>
      <c r="B410" s="53" t="s">
        <v>703</v>
      </c>
      <c r="C410" s="40">
        <v>0</v>
      </c>
      <c r="D410" s="40">
        <v>0</v>
      </c>
      <c r="E410" s="40">
        <v>0</v>
      </c>
      <c r="F410" s="40">
        <v>0</v>
      </c>
      <c r="G410" s="40">
        <v>0</v>
      </c>
      <c r="H410" s="55">
        <f t="shared" si="75"/>
        <v>0.017119</v>
      </c>
      <c r="I410" s="233">
        <v>0</v>
      </c>
      <c r="J410" s="233">
        <v>0.004058</v>
      </c>
      <c r="K410" s="233">
        <v>0.013061</v>
      </c>
      <c r="L410" s="233">
        <v>0</v>
      </c>
      <c r="M410" s="233"/>
      <c r="N410" s="233"/>
      <c r="O410" s="233"/>
      <c r="P410" s="233"/>
      <c r="Q410" s="233"/>
      <c r="R410" s="55">
        <f t="shared" si="76"/>
        <v>0.017119</v>
      </c>
      <c r="S410" s="233">
        <v>0</v>
      </c>
      <c r="T410" s="233">
        <v>0.004058</v>
      </c>
      <c r="U410" s="233">
        <v>0.013061</v>
      </c>
      <c r="V410" s="233">
        <v>0</v>
      </c>
      <c r="W410" s="4"/>
      <c r="X410" s="4"/>
      <c r="Y410" s="4"/>
      <c r="Z410" s="4"/>
      <c r="AA410" s="4"/>
      <c r="AB410" s="4"/>
      <c r="AC410" s="4"/>
      <c r="AD410" s="4"/>
      <c r="AE410" s="78">
        <v>2013</v>
      </c>
      <c r="AF410" s="78">
        <v>30</v>
      </c>
      <c r="AG410" s="85" t="s">
        <v>276</v>
      </c>
      <c r="AH410" s="85" t="s">
        <v>288</v>
      </c>
      <c r="AI410" s="36">
        <v>0.095</v>
      </c>
      <c r="AJ410" s="63"/>
    </row>
    <row r="411" spans="1:36" ht="31.5">
      <c r="A411" s="50" t="s">
        <v>733</v>
      </c>
      <c r="B411" s="53" t="s">
        <v>704</v>
      </c>
      <c r="C411" s="40">
        <v>0</v>
      </c>
      <c r="D411" s="40">
        <v>0</v>
      </c>
      <c r="E411" s="40">
        <v>0</v>
      </c>
      <c r="F411" s="40">
        <v>0</v>
      </c>
      <c r="G411" s="40">
        <v>0</v>
      </c>
      <c r="H411" s="55">
        <f t="shared" si="75"/>
        <v>0.07317</v>
      </c>
      <c r="I411" s="233">
        <v>0</v>
      </c>
      <c r="J411" s="233">
        <v>0.014259</v>
      </c>
      <c r="K411" s="233">
        <v>0.058911</v>
      </c>
      <c r="L411" s="233">
        <v>0</v>
      </c>
      <c r="M411" s="233"/>
      <c r="N411" s="233"/>
      <c r="O411" s="233"/>
      <c r="P411" s="233"/>
      <c r="Q411" s="233"/>
      <c r="R411" s="55">
        <f t="shared" si="76"/>
        <v>0.07317</v>
      </c>
      <c r="S411" s="233">
        <v>0</v>
      </c>
      <c r="T411" s="233">
        <v>0.014259</v>
      </c>
      <c r="U411" s="233">
        <v>0.058911</v>
      </c>
      <c r="V411" s="233">
        <v>0</v>
      </c>
      <c r="W411" s="4"/>
      <c r="X411" s="4"/>
      <c r="Y411" s="4"/>
      <c r="Z411" s="4"/>
      <c r="AA411" s="4"/>
      <c r="AB411" s="4"/>
      <c r="AC411" s="4"/>
      <c r="AD411" s="4"/>
      <c r="AE411" s="78">
        <v>2013</v>
      </c>
      <c r="AF411" s="78">
        <v>30</v>
      </c>
      <c r="AG411" s="85"/>
      <c r="AH411" s="85" t="s">
        <v>288</v>
      </c>
      <c r="AI411" s="36">
        <v>0.3</v>
      </c>
      <c r="AJ411" s="63"/>
    </row>
    <row r="412" spans="1:36" ht="31.5">
      <c r="A412" s="50" t="s">
        <v>734</v>
      </c>
      <c r="B412" s="53" t="s">
        <v>705</v>
      </c>
      <c r="C412" s="40">
        <v>0</v>
      </c>
      <c r="D412" s="40">
        <v>0</v>
      </c>
      <c r="E412" s="40">
        <v>0</v>
      </c>
      <c r="F412" s="40">
        <v>0</v>
      </c>
      <c r="G412" s="40">
        <v>0</v>
      </c>
      <c r="H412" s="55">
        <f t="shared" si="75"/>
        <v>0.227139</v>
      </c>
      <c r="I412" s="233">
        <v>0</v>
      </c>
      <c r="J412" s="233">
        <v>0.051765</v>
      </c>
      <c r="K412" s="233">
        <v>0.175374</v>
      </c>
      <c r="L412" s="233">
        <v>0</v>
      </c>
      <c r="M412" s="233"/>
      <c r="N412" s="233"/>
      <c r="O412" s="233"/>
      <c r="P412" s="233"/>
      <c r="Q412" s="233"/>
      <c r="R412" s="55">
        <f t="shared" si="76"/>
        <v>0.227139</v>
      </c>
      <c r="S412" s="233">
        <v>0</v>
      </c>
      <c r="T412" s="233">
        <v>0.051765</v>
      </c>
      <c r="U412" s="233">
        <v>0.175374</v>
      </c>
      <c r="V412" s="233">
        <v>0</v>
      </c>
      <c r="W412" s="4"/>
      <c r="X412" s="4"/>
      <c r="Y412" s="4"/>
      <c r="Z412" s="4"/>
      <c r="AA412" s="4"/>
      <c r="AB412" s="4"/>
      <c r="AC412" s="4"/>
      <c r="AD412" s="4"/>
      <c r="AE412" s="78">
        <v>2013</v>
      </c>
      <c r="AF412" s="78">
        <v>30</v>
      </c>
      <c r="AG412" s="40" t="s">
        <v>284</v>
      </c>
      <c r="AH412" s="85" t="s">
        <v>749</v>
      </c>
      <c r="AI412" s="36">
        <v>0.55</v>
      </c>
      <c r="AJ412" s="52"/>
    </row>
    <row r="413" spans="1:36" ht="31.5">
      <c r="A413" s="50" t="s">
        <v>735</v>
      </c>
      <c r="B413" s="53" t="s">
        <v>706</v>
      </c>
      <c r="C413" s="40">
        <v>0</v>
      </c>
      <c r="D413" s="40">
        <v>0</v>
      </c>
      <c r="E413" s="40">
        <v>0</v>
      </c>
      <c r="F413" s="40">
        <v>0</v>
      </c>
      <c r="G413" s="40">
        <v>0</v>
      </c>
      <c r="H413" s="55">
        <f t="shared" si="75"/>
        <v>0.245763</v>
      </c>
      <c r="I413" s="233">
        <v>0</v>
      </c>
      <c r="J413" s="233">
        <v>0.102967</v>
      </c>
      <c r="K413" s="233">
        <v>0.142796</v>
      </c>
      <c r="L413" s="233">
        <v>0</v>
      </c>
      <c r="M413" s="233"/>
      <c r="N413" s="233"/>
      <c r="O413" s="233"/>
      <c r="P413" s="233"/>
      <c r="Q413" s="233"/>
      <c r="R413" s="55">
        <f t="shared" si="76"/>
        <v>0.245763</v>
      </c>
      <c r="S413" s="233">
        <v>0</v>
      </c>
      <c r="T413" s="233">
        <v>0.102967</v>
      </c>
      <c r="U413" s="233">
        <v>0.142796</v>
      </c>
      <c r="V413" s="233">
        <v>0</v>
      </c>
      <c r="W413" s="4"/>
      <c r="X413" s="4"/>
      <c r="Y413" s="4"/>
      <c r="Z413" s="4"/>
      <c r="AA413" s="4"/>
      <c r="AB413" s="4"/>
      <c r="AC413" s="4"/>
      <c r="AD413" s="4"/>
      <c r="AE413" s="78">
        <v>2013</v>
      </c>
      <c r="AF413" s="78">
        <v>30</v>
      </c>
      <c r="AG413" s="40" t="s">
        <v>284</v>
      </c>
      <c r="AH413" s="85" t="s">
        <v>746</v>
      </c>
      <c r="AI413" s="40" t="s">
        <v>750</v>
      </c>
      <c r="AJ413" s="63"/>
    </row>
    <row r="414" spans="1:36" ht="31.5">
      <c r="A414" s="50" t="s">
        <v>736</v>
      </c>
      <c r="B414" s="53" t="s">
        <v>707</v>
      </c>
      <c r="C414" s="40">
        <v>0</v>
      </c>
      <c r="D414" s="40">
        <v>0</v>
      </c>
      <c r="E414" s="40">
        <v>0</v>
      </c>
      <c r="F414" s="40">
        <v>0</v>
      </c>
      <c r="G414" s="40">
        <v>0</v>
      </c>
      <c r="H414" s="55">
        <f t="shared" si="75"/>
        <v>0.086476</v>
      </c>
      <c r="I414" s="233">
        <v>0</v>
      </c>
      <c r="J414" s="233">
        <v>0.01925</v>
      </c>
      <c r="K414" s="233">
        <v>0.067226</v>
      </c>
      <c r="L414" s="233">
        <v>0</v>
      </c>
      <c r="M414" s="233"/>
      <c r="N414" s="233"/>
      <c r="O414" s="233"/>
      <c r="P414" s="233"/>
      <c r="Q414" s="233"/>
      <c r="R414" s="55">
        <f t="shared" si="76"/>
        <v>0.086476</v>
      </c>
      <c r="S414" s="233">
        <v>0</v>
      </c>
      <c r="T414" s="233">
        <v>0.01925</v>
      </c>
      <c r="U414" s="233">
        <v>0.067226</v>
      </c>
      <c r="V414" s="233">
        <v>0</v>
      </c>
      <c r="W414" s="4"/>
      <c r="X414" s="4"/>
      <c r="Y414" s="4"/>
      <c r="Z414" s="4"/>
      <c r="AA414" s="4"/>
      <c r="AB414" s="4"/>
      <c r="AC414" s="4"/>
      <c r="AD414" s="4"/>
      <c r="AE414" s="78">
        <v>2013</v>
      </c>
      <c r="AF414" s="78">
        <v>30</v>
      </c>
      <c r="AG414" s="85" t="s">
        <v>276</v>
      </c>
      <c r="AH414" s="85" t="s">
        <v>746</v>
      </c>
      <c r="AI414" s="40" t="s">
        <v>751</v>
      </c>
      <c r="AJ414" s="63"/>
    </row>
    <row r="415" spans="1:36" ht="15.75">
      <c r="A415" s="50" t="s">
        <v>737</v>
      </c>
      <c r="B415" s="53" t="s">
        <v>708</v>
      </c>
      <c r="C415" s="40">
        <v>0</v>
      </c>
      <c r="D415" s="40">
        <v>0</v>
      </c>
      <c r="E415" s="40">
        <v>0</v>
      </c>
      <c r="F415" s="40">
        <v>0</v>
      </c>
      <c r="G415" s="40">
        <v>0</v>
      </c>
      <c r="H415" s="55">
        <f t="shared" si="75"/>
        <v>0.0495</v>
      </c>
      <c r="I415" s="233">
        <v>0</v>
      </c>
      <c r="J415" s="233">
        <v>0.017139</v>
      </c>
      <c r="K415" s="233">
        <v>0.032361</v>
      </c>
      <c r="L415" s="233">
        <v>0</v>
      </c>
      <c r="M415" s="233"/>
      <c r="N415" s="233"/>
      <c r="O415" s="233"/>
      <c r="P415" s="233"/>
      <c r="Q415" s="233"/>
      <c r="R415" s="55">
        <f t="shared" si="76"/>
        <v>0.0495</v>
      </c>
      <c r="S415" s="233">
        <v>0</v>
      </c>
      <c r="T415" s="233">
        <v>0.017139</v>
      </c>
      <c r="U415" s="233">
        <v>0.032361</v>
      </c>
      <c r="V415" s="233">
        <v>0</v>
      </c>
      <c r="W415" s="4"/>
      <c r="X415" s="4"/>
      <c r="Y415" s="4"/>
      <c r="Z415" s="4"/>
      <c r="AA415" s="4"/>
      <c r="AB415" s="4"/>
      <c r="AC415" s="4"/>
      <c r="AD415" s="4"/>
      <c r="AE415" s="78">
        <v>2013</v>
      </c>
      <c r="AF415" s="78">
        <v>30</v>
      </c>
      <c r="AG415" s="85"/>
      <c r="AH415" s="85" t="s">
        <v>275</v>
      </c>
      <c r="AI415" s="36">
        <v>0.22</v>
      </c>
      <c r="AJ415" s="52"/>
    </row>
    <row r="416" spans="1:36" ht="31.5">
      <c r="A416" s="50" t="s">
        <v>31</v>
      </c>
      <c r="B416" s="53" t="s">
        <v>709</v>
      </c>
      <c r="C416" s="40">
        <v>0</v>
      </c>
      <c r="D416" s="40">
        <v>0</v>
      </c>
      <c r="E416" s="40">
        <v>0</v>
      </c>
      <c r="F416" s="40">
        <v>0</v>
      </c>
      <c r="G416" s="40">
        <v>0</v>
      </c>
      <c r="H416" s="55">
        <f t="shared" si="75"/>
        <v>0.0519</v>
      </c>
      <c r="I416" s="233">
        <v>0</v>
      </c>
      <c r="J416" s="233">
        <v>0.023123</v>
      </c>
      <c r="K416" s="233">
        <v>0.028777</v>
      </c>
      <c r="L416" s="233">
        <v>0</v>
      </c>
      <c r="M416" s="233"/>
      <c r="N416" s="233"/>
      <c r="O416" s="233"/>
      <c r="P416" s="233"/>
      <c r="Q416" s="233"/>
      <c r="R416" s="55">
        <f t="shared" si="76"/>
        <v>0.0519</v>
      </c>
      <c r="S416" s="233">
        <v>0</v>
      </c>
      <c r="T416" s="233">
        <v>0.023123</v>
      </c>
      <c r="U416" s="233">
        <v>0.028777</v>
      </c>
      <c r="V416" s="233">
        <v>0</v>
      </c>
      <c r="W416" s="4"/>
      <c r="X416" s="4"/>
      <c r="Y416" s="4"/>
      <c r="Z416" s="4"/>
      <c r="AA416" s="4"/>
      <c r="AB416" s="4"/>
      <c r="AC416" s="4"/>
      <c r="AD416" s="4"/>
      <c r="AE416" s="78">
        <v>2013</v>
      </c>
      <c r="AF416" s="78">
        <v>30</v>
      </c>
      <c r="AG416" s="85"/>
      <c r="AH416" s="85" t="s">
        <v>288</v>
      </c>
      <c r="AI416" s="36">
        <v>0.513</v>
      </c>
      <c r="AJ416" s="52"/>
    </row>
    <row r="417" spans="1:36" ht="15.75">
      <c r="A417" s="50" t="s">
        <v>32</v>
      </c>
      <c r="B417" s="53" t="s">
        <v>710</v>
      </c>
      <c r="C417" s="40">
        <v>0</v>
      </c>
      <c r="D417" s="40">
        <v>0</v>
      </c>
      <c r="E417" s="40">
        <v>0</v>
      </c>
      <c r="F417" s="40">
        <v>0</v>
      </c>
      <c r="G417" s="40">
        <v>0</v>
      </c>
      <c r="H417" s="55">
        <f t="shared" si="75"/>
        <v>0.231456</v>
      </c>
      <c r="I417" s="233">
        <v>0</v>
      </c>
      <c r="J417" s="233">
        <v>0.176271</v>
      </c>
      <c r="K417" s="233">
        <v>0.055185</v>
      </c>
      <c r="L417" s="233">
        <v>0</v>
      </c>
      <c r="M417" s="233"/>
      <c r="N417" s="233"/>
      <c r="O417" s="233"/>
      <c r="P417" s="233"/>
      <c r="Q417" s="233"/>
      <c r="R417" s="55">
        <f t="shared" si="76"/>
        <v>0.231456</v>
      </c>
      <c r="S417" s="233">
        <v>0</v>
      </c>
      <c r="T417" s="233">
        <v>0.176271</v>
      </c>
      <c r="U417" s="233">
        <v>0.055185</v>
      </c>
      <c r="V417" s="233">
        <v>0</v>
      </c>
      <c r="W417" s="4"/>
      <c r="X417" s="4"/>
      <c r="Y417" s="4"/>
      <c r="Z417" s="4"/>
      <c r="AA417" s="4"/>
      <c r="AB417" s="4"/>
      <c r="AC417" s="4"/>
      <c r="AD417" s="4"/>
      <c r="AE417" s="78">
        <v>2013</v>
      </c>
      <c r="AF417" s="78">
        <v>30</v>
      </c>
      <c r="AG417" s="85"/>
      <c r="AH417" s="85" t="s">
        <v>275</v>
      </c>
      <c r="AI417" s="36">
        <v>0.23</v>
      </c>
      <c r="AJ417" s="235"/>
    </row>
    <row r="418" spans="1:36" ht="15.75">
      <c r="A418" s="50" t="s">
        <v>33</v>
      </c>
      <c r="B418" s="53" t="s">
        <v>711</v>
      </c>
      <c r="C418" s="40">
        <v>0</v>
      </c>
      <c r="D418" s="40">
        <v>0</v>
      </c>
      <c r="E418" s="40">
        <v>0</v>
      </c>
      <c r="F418" s="40">
        <v>0</v>
      </c>
      <c r="G418" s="40">
        <v>0</v>
      </c>
      <c r="H418" s="55">
        <f t="shared" si="75"/>
        <v>0.142111</v>
      </c>
      <c r="I418" s="233">
        <v>0</v>
      </c>
      <c r="J418" s="233">
        <v>0.101695</v>
      </c>
      <c r="K418" s="233">
        <v>0.040416</v>
      </c>
      <c r="L418" s="233">
        <v>0</v>
      </c>
      <c r="M418" s="233"/>
      <c r="N418" s="233"/>
      <c r="O418" s="233"/>
      <c r="P418" s="233"/>
      <c r="Q418" s="233"/>
      <c r="R418" s="55">
        <f t="shared" si="76"/>
        <v>0.142111</v>
      </c>
      <c r="S418" s="233">
        <v>0</v>
      </c>
      <c r="T418" s="233">
        <v>0.101695</v>
      </c>
      <c r="U418" s="233">
        <v>0.040416</v>
      </c>
      <c r="V418" s="233">
        <v>0</v>
      </c>
      <c r="W418" s="4"/>
      <c r="X418" s="4"/>
      <c r="Y418" s="4"/>
      <c r="Z418" s="4"/>
      <c r="AA418" s="4"/>
      <c r="AB418" s="4"/>
      <c r="AC418" s="4"/>
      <c r="AD418" s="4"/>
      <c r="AE418" s="78">
        <v>2013</v>
      </c>
      <c r="AF418" s="78">
        <v>30</v>
      </c>
      <c r="AG418" s="85"/>
      <c r="AH418" s="85" t="s">
        <v>275</v>
      </c>
      <c r="AI418" s="234">
        <v>0.15</v>
      </c>
      <c r="AJ418" s="236"/>
    </row>
    <row r="419" spans="1:36" ht="31.5">
      <c r="A419" s="50" t="s">
        <v>34</v>
      </c>
      <c r="B419" s="53" t="s">
        <v>85</v>
      </c>
      <c r="C419" s="40">
        <v>0</v>
      </c>
      <c r="D419" s="40">
        <v>0</v>
      </c>
      <c r="E419" s="40">
        <v>0</v>
      </c>
      <c r="F419" s="40">
        <v>0</v>
      </c>
      <c r="G419" s="40">
        <v>0</v>
      </c>
      <c r="H419" s="55">
        <f t="shared" si="75"/>
        <v>0.125058</v>
      </c>
      <c r="I419" s="233">
        <v>0</v>
      </c>
      <c r="J419" s="233">
        <v>0.025598</v>
      </c>
      <c r="K419" s="233">
        <v>0.09946</v>
      </c>
      <c r="L419" s="233">
        <v>0</v>
      </c>
      <c r="M419" s="233"/>
      <c r="N419" s="233"/>
      <c r="O419" s="233"/>
      <c r="P419" s="233"/>
      <c r="Q419" s="233"/>
      <c r="R419" s="55">
        <f t="shared" si="76"/>
        <v>0.125058</v>
      </c>
      <c r="S419" s="233">
        <v>0</v>
      </c>
      <c r="T419" s="233">
        <v>0.025598</v>
      </c>
      <c r="U419" s="233">
        <v>0.09946</v>
      </c>
      <c r="V419" s="233">
        <v>0</v>
      </c>
      <c r="W419" s="4"/>
      <c r="X419" s="4"/>
      <c r="Y419" s="4"/>
      <c r="Z419" s="4"/>
      <c r="AA419" s="4"/>
      <c r="AB419" s="4"/>
      <c r="AC419" s="4"/>
      <c r="AD419" s="4"/>
      <c r="AE419" s="78">
        <v>2013</v>
      </c>
      <c r="AF419" s="78">
        <v>30</v>
      </c>
      <c r="AG419" s="85" t="s">
        <v>276</v>
      </c>
      <c r="AH419" s="85" t="s">
        <v>746</v>
      </c>
      <c r="AI419" s="158" t="s">
        <v>157</v>
      </c>
      <c r="AJ419" s="236"/>
    </row>
    <row r="420" spans="1:36" ht="31.5">
      <c r="A420" s="50" t="s">
        <v>35</v>
      </c>
      <c r="B420" s="53" t="s">
        <v>86</v>
      </c>
      <c r="C420" s="40">
        <v>0</v>
      </c>
      <c r="D420" s="40">
        <v>0</v>
      </c>
      <c r="E420" s="40">
        <v>0</v>
      </c>
      <c r="F420" s="40">
        <v>0</v>
      </c>
      <c r="G420" s="40">
        <v>0</v>
      </c>
      <c r="H420" s="55">
        <f t="shared" si="75"/>
        <v>0.072778</v>
      </c>
      <c r="I420" s="233">
        <v>0</v>
      </c>
      <c r="J420" s="233">
        <v>0.019056</v>
      </c>
      <c r="K420" s="233">
        <v>0.053722</v>
      </c>
      <c r="L420" s="233">
        <v>0</v>
      </c>
      <c r="M420" s="233"/>
      <c r="N420" s="233"/>
      <c r="O420" s="233"/>
      <c r="P420" s="233"/>
      <c r="Q420" s="233"/>
      <c r="R420" s="55">
        <f t="shared" si="76"/>
        <v>0.072778</v>
      </c>
      <c r="S420" s="233">
        <v>0</v>
      </c>
      <c r="T420" s="233">
        <v>0.019056</v>
      </c>
      <c r="U420" s="233">
        <v>0.053722</v>
      </c>
      <c r="V420" s="233">
        <v>0</v>
      </c>
      <c r="W420" s="4"/>
      <c r="X420" s="4"/>
      <c r="Y420" s="4"/>
      <c r="Z420" s="4"/>
      <c r="AA420" s="4"/>
      <c r="AB420" s="4"/>
      <c r="AC420" s="4"/>
      <c r="AD420" s="4"/>
      <c r="AE420" s="78">
        <v>2013</v>
      </c>
      <c r="AF420" s="78">
        <v>30</v>
      </c>
      <c r="AG420" s="85" t="s">
        <v>276</v>
      </c>
      <c r="AH420" s="85" t="s">
        <v>746</v>
      </c>
      <c r="AI420" s="158" t="s">
        <v>158</v>
      </c>
      <c r="AJ420" s="236"/>
    </row>
    <row r="421" spans="1:36" ht="31.5">
      <c r="A421" s="50" t="s">
        <v>36</v>
      </c>
      <c r="B421" s="53" t="s">
        <v>87</v>
      </c>
      <c r="C421" s="40">
        <v>0</v>
      </c>
      <c r="D421" s="40">
        <v>0</v>
      </c>
      <c r="E421" s="40">
        <v>0</v>
      </c>
      <c r="F421" s="40">
        <v>0</v>
      </c>
      <c r="G421" s="40">
        <v>0</v>
      </c>
      <c r="H421" s="55">
        <f t="shared" si="75"/>
        <v>0.145342</v>
      </c>
      <c r="I421" s="233">
        <v>0</v>
      </c>
      <c r="J421" s="233">
        <v>0.050362</v>
      </c>
      <c r="K421" s="233">
        <v>0.09498</v>
      </c>
      <c r="L421" s="233">
        <v>0</v>
      </c>
      <c r="M421" s="233"/>
      <c r="N421" s="233"/>
      <c r="O421" s="233"/>
      <c r="P421" s="233"/>
      <c r="Q421" s="233"/>
      <c r="R421" s="55">
        <f t="shared" si="76"/>
        <v>0.145342</v>
      </c>
      <c r="S421" s="233">
        <v>0</v>
      </c>
      <c r="T421" s="233">
        <v>0.050362</v>
      </c>
      <c r="U421" s="233">
        <v>0.09498</v>
      </c>
      <c r="V421" s="233">
        <v>0</v>
      </c>
      <c r="W421" s="4"/>
      <c r="X421" s="4"/>
      <c r="Y421" s="4"/>
      <c r="Z421" s="4"/>
      <c r="AA421" s="4"/>
      <c r="AB421" s="4"/>
      <c r="AC421" s="4"/>
      <c r="AD421" s="4"/>
      <c r="AE421" s="78">
        <v>2013</v>
      </c>
      <c r="AF421" s="78">
        <v>30</v>
      </c>
      <c r="AG421" s="85"/>
      <c r="AH421" s="85" t="s">
        <v>159</v>
      </c>
      <c r="AI421" s="234">
        <v>0.33</v>
      </c>
      <c r="AJ421" s="236"/>
    </row>
    <row r="422" spans="1:36" ht="47.25">
      <c r="A422" s="50" t="s">
        <v>37</v>
      </c>
      <c r="B422" s="53" t="s">
        <v>88</v>
      </c>
      <c r="C422" s="40">
        <v>0</v>
      </c>
      <c r="D422" s="40">
        <v>0</v>
      </c>
      <c r="E422" s="40">
        <v>0</v>
      </c>
      <c r="F422" s="40">
        <v>0</v>
      </c>
      <c r="G422" s="40">
        <v>0</v>
      </c>
      <c r="H422" s="55">
        <f t="shared" si="75"/>
        <v>0.311391</v>
      </c>
      <c r="I422" s="233">
        <v>0</v>
      </c>
      <c r="J422" s="233">
        <v>0.020425</v>
      </c>
      <c r="K422" s="233">
        <v>0.290966</v>
      </c>
      <c r="L422" s="233">
        <v>0</v>
      </c>
      <c r="M422" s="233"/>
      <c r="N422" s="233"/>
      <c r="O422" s="233"/>
      <c r="P422" s="233"/>
      <c r="Q422" s="233"/>
      <c r="R422" s="55">
        <f t="shared" si="76"/>
        <v>0.311391</v>
      </c>
      <c r="S422" s="233">
        <v>0</v>
      </c>
      <c r="T422" s="233">
        <v>0.020425</v>
      </c>
      <c r="U422" s="233">
        <v>0.290966</v>
      </c>
      <c r="V422" s="233">
        <v>0</v>
      </c>
      <c r="W422" s="4"/>
      <c r="X422" s="4"/>
      <c r="Y422" s="4"/>
      <c r="Z422" s="4"/>
      <c r="AA422" s="4">
        <v>2013</v>
      </c>
      <c r="AB422" s="4">
        <v>25</v>
      </c>
      <c r="AC422" s="4" t="s">
        <v>160</v>
      </c>
      <c r="AD422" s="4">
        <v>0.16</v>
      </c>
      <c r="AE422" s="78"/>
      <c r="AF422" s="78"/>
      <c r="AG422" s="85"/>
      <c r="AH422" s="85"/>
      <c r="AI422" s="234"/>
      <c r="AJ422" s="236"/>
    </row>
    <row r="423" spans="1:36" ht="31.5">
      <c r="A423" s="50" t="s">
        <v>38</v>
      </c>
      <c r="B423" s="53" t="s">
        <v>89</v>
      </c>
      <c r="C423" s="40">
        <v>0</v>
      </c>
      <c r="D423" s="40">
        <v>0</v>
      </c>
      <c r="E423" s="40">
        <v>0</v>
      </c>
      <c r="F423" s="40">
        <v>0</v>
      </c>
      <c r="G423" s="40">
        <v>0</v>
      </c>
      <c r="H423" s="55">
        <f t="shared" si="75"/>
        <v>0.381442</v>
      </c>
      <c r="I423" s="233">
        <v>0.035461</v>
      </c>
      <c r="J423" s="233">
        <v>0.064708</v>
      </c>
      <c r="K423" s="233">
        <v>0.281273</v>
      </c>
      <c r="L423" s="233">
        <v>0</v>
      </c>
      <c r="M423" s="233"/>
      <c r="N423" s="233"/>
      <c r="O423" s="233"/>
      <c r="P423" s="233"/>
      <c r="Q423" s="233"/>
      <c r="R423" s="55">
        <f t="shared" si="76"/>
        <v>0.381442</v>
      </c>
      <c r="S423" s="233">
        <v>0.035461</v>
      </c>
      <c r="T423" s="233">
        <v>0.064708</v>
      </c>
      <c r="U423" s="233">
        <v>0.281273</v>
      </c>
      <c r="V423" s="233">
        <v>0</v>
      </c>
      <c r="W423" s="4"/>
      <c r="X423" s="4"/>
      <c r="Y423" s="4"/>
      <c r="Z423" s="4"/>
      <c r="AA423" s="4"/>
      <c r="AB423" s="4"/>
      <c r="AC423" s="4"/>
      <c r="AD423" s="4"/>
      <c r="AE423" s="78">
        <v>2013</v>
      </c>
      <c r="AF423" s="78">
        <v>30</v>
      </c>
      <c r="AG423" s="85" t="s">
        <v>745</v>
      </c>
      <c r="AH423" s="85" t="s">
        <v>280</v>
      </c>
      <c r="AI423" s="234">
        <v>0.586</v>
      </c>
      <c r="AJ423" s="236"/>
    </row>
    <row r="424" spans="1:36" ht="31.5">
      <c r="A424" s="50" t="s">
        <v>39</v>
      </c>
      <c r="B424" s="53" t="s">
        <v>90</v>
      </c>
      <c r="C424" s="40">
        <v>0</v>
      </c>
      <c r="D424" s="40">
        <v>0</v>
      </c>
      <c r="E424" s="40">
        <v>0</v>
      </c>
      <c r="F424" s="40">
        <v>0</v>
      </c>
      <c r="G424" s="40">
        <v>0</v>
      </c>
      <c r="H424" s="55">
        <f t="shared" si="75"/>
        <v>0.195878</v>
      </c>
      <c r="I424" s="233">
        <v>0.035461</v>
      </c>
      <c r="J424" s="233">
        <v>0.039417</v>
      </c>
      <c r="K424" s="233">
        <v>0.121</v>
      </c>
      <c r="L424" s="233">
        <v>0</v>
      </c>
      <c r="M424" s="233"/>
      <c r="N424" s="233"/>
      <c r="O424" s="233"/>
      <c r="P424" s="233"/>
      <c r="Q424" s="233"/>
      <c r="R424" s="55">
        <f t="shared" si="76"/>
        <v>0.195878</v>
      </c>
      <c r="S424" s="233">
        <v>0.035461</v>
      </c>
      <c r="T424" s="233">
        <v>0.039417</v>
      </c>
      <c r="U424" s="233">
        <v>0.121</v>
      </c>
      <c r="V424" s="233">
        <v>0</v>
      </c>
      <c r="W424" s="4"/>
      <c r="X424" s="4"/>
      <c r="Y424" s="4"/>
      <c r="Z424" s="4"/>
      <c r="AA424" s="4"/>
      <c r="AB424" s="4"/>
      <c r="AC424" s="4"/>
      <c r="AD424" s="4"/>
      <c r="AE424" s="78">
        <v>2013</v>
      </c>
      <c r="AF424" s="78">
        <v>30</v>
      </c>
      <c r="AG424" s="85" t="s">
        <v>276</v>
      </c>
      <c r="AH424" s="85" t="s">
        <v>746</v>
      </c>
      <c r="AI424" s="158" t="s">
        <v>161</v>
      </c>
      <c r="AJ424" s="236"/>
    </row>
    <row r="425" spans="1:36" ht="47.25">
      <c r="A425" s="50" t="s">
        <v>40</v>
      </c>
      <c r="B425" s="53" t="s">
        <v>91</v>
      </c>
      <c r="C425" s="40">
        <v>0</v>
      </c>
      <c r="D425" s="40">
        <v>0</v>
      </c>
      <c r="E425" s="40">
        <v>0</v>
      </c>
      <c r="F425" s="40">
        <v>0</v>
      </c>
      <c r="G425" s="40">
        <v>0</v>
      </c>
      <c r="H425" s="55">
        <f t="shared" si="75"/>
        <v>0.35727699999999996</v>
      </c>
      <c r="I425" s="233">
        <v>0</v>
      </c>
      <c r="J425" s="233">
        <v>0.020425</v>
      </c>
      <c r="K425" s="233">
        <v>0.336852</v>
      </c>
      <c r="L425" s="233">
        <v>0</v>
      </c>
      <c r="M425" s="233"/>
      <c r="N425" s="233"/>
      <c r="O425" s="233"/>
      <c r="P425" s="233"/>
      <c r="Q425" s="233"/>
      <c r="R425" s="55">
        <f t="shared" si="76"/>
        <v>0.35727699999999996</v>
      </c>
      <c r="S425" s="233">
        <v>0</v>
      </c>
      <c r="T425" s="233">
        <v>0.020425</v>
      </c>
      <c r="U425" s="233">
        <v>0.336852</v>
      </c>
      <c r="V425" s="233">
        <v>0</v>
      </c>
      <c r="W425" s="4"/>
      <c r="X425" s="4"/>
      <c r="Y425" s="4"/>
      <c r="Z425" s="4"/>
      <c r="AA425" s="4">
        <v>2013</v>
      </c>
      <c r="AB425" s="4">
        <v>25</v>
      </c>
      <c r="AC425" s="4" t="s">
        <v>160</v>
      </c>
      <c r="AD425" s="4">
        <v>0.16</v>
      </c>
      <c r="AE425" s="78"/>
      <c r="AF425" s="78"/>
      <c r="AG425" s="85"/>
      <c r="AH425" s="85"/>
      <c r="AI425" s="234"/>
      <c r="AJ425" s="236"/>
    </row>
    <row r="426" spans="1:36" ht="31.5">
      <c r="A426" s="50" t="s">
        <v>41</v>
      </c>
      <c r="B426" s="53" t="s">
        <v>92</v>
      </c>
      <c r="C426" s="40">
        <v>0</v>
      </c>
      <c r="D426" s="40">
        <v>0</v>
      </c>
      <c r="E426" s="40">
        <v>0</v>
      </c>
      <c r="F426" s="40">
        <v>0</v>
      </c>
      <c r="G426" s="40">
        <v>0</v>
      </c>
      <c r="H426" s="55">
        <f t="shared" si="75"/>
        <v>0.358272</v>
      </c>
      <c r="I426" s="233">
        <v>0.063722</v>
      </c>
      <c r="J426" s="233">
        <v>0.073557</v>
      </c>
      <c r="K426" s="233">
        <v>0.220993</v>
      </c>
      <c r="L426" s="233">
        <v>0</v>
      </c>
      <c r="M426" s="233"/>
      <c r="N426" s="233"/>
      <c r="O426" s="233"/>
      <c r="P426" s="233"/>
      <c r="Q426" s="233"/>
      <c r="R426" s="55">
        <f t="shared" si="76"/>
        <v>0.358272</v>
      </c>
      <c r="S426" s="233">
        <v>0.063722</v>
      </c>
      <c r="T426" s="233">
        <v>0.073557</v>
      </c>
      <c r="U426" s="233">
        <v>0.220993</v>
      </c>
      <c r="V426" s="233">
        <v>0</v>
      </c>
      <c r="W426" s="4"/>
      <c r="X426" s="4"/>
      <c r="Y426" s="4"/>
      <c r="Z426" s="4"/>
      <c r="AA426" s="4"/>
      <c r="AB426" s="4"/>
      <c r="AC426" s="4"/>
      <c r="AD426" s="4"/>
      <c r="AE426" s="78">
        <v>2013</v>
      </c>
      <c r="AF426" s="78">
        <v>30</v>
      </c>
      <c r="AG426" s="85" t="s">
        <v>745</v>
      </c>
      <c r="AH426" s="85" t="s">
        <v>280</v>
      </c>
      <c r="AI426" s="234">
        <v>1.05</v>
      </c>
      <c r="AJ426" s="236"/>
    </row>
    <row r="427" spans="1:36" ht="31.5">
      <c r="A427" s="50" t="s">
        <v>42</v>
      </c>
      <c r="B427" s="53" t="s">
        <v>93</v>
      </c>
      <c r="C427" s="40">
        <v>0</v>
      </c>
      <c r="D427" s="40">
        <v>0</v>
      </c>
      <c r="E427" s="40">
        <v>0</v>
      </c>
      <c r="F427" s="40">
        <v>0</v>
      </c>
      <c r="G427" s="40">
        <v>0</v>
      </c>
      <c r="H427" s="55">
        <f t="shared" si="75"/>
        <v>0.15113000000000001</v>
      </c>
      <c r="I427" s="233">
        <v>0</v>
      </c>
      <c r="J427" s="233">
        <v>0.036587</v>
      </c>
      <c r="K427" s="233">
        <v>0.114543</v>
      </c>
      <c r="L427" s="233">
        <v>0</v>
      </c>
      <c r="M427" s="233"/>
      <c r="N427" s="233"/>
      <c r="O427" s="233"/>
      <c r="P427" s="233"/>
      <c r="Q427" s="233"/>
      <c r="R427" s="55">
        <f t="shared" si="76"/>
        <v>0.15113000000000001</v>
      </c>
      <c r="S427" s="233">
        <v>0</v>
      </c>
      <c r="T427" s="233">
        <v>0.036587</v>
      </c>
      <c r="U427" s="233">
        <v>0.114543</v>
      </c>
      <c r="V427" s="233">
        <v>0</v>
      </c>
      <c r="W427" s="4"/>
      <c r="X427" s="4"/>
      <c r="Y427" s="4"/>
      <c r="Z427" s="4"/>
      <c r="AA427" s="4"/>
      <c r="AB427" s="4"/>
      <c r="AC427" s="4"/>
      <c r="AD427" s="4"/>
      <c r="AE427" s="78">
        <v>2013</v>
      </c>
      <c r="AF427" s="78">
        <v>30</v>
      </c>
      <c r="AG427" s="85" t="s">
        <v>155</v>
      </c>
      <c r="AH427" s="85" t="s">
        <v>163</v>
      </c>
      <c r="AI427" s="158" t="s">
        <v>164</v>
      </c>
      <c r="AJ427" s="236"/>
    </row>
    <row r="428" spans="1:36" ht="31.5">
      <c r="A428" s="50" t="s">
        <v>43</v>
      </c>
      <c r="B428" s="53" t="s">
        <v>94</v>
      </c>
      <c r="C428" s="40">
        <v>0</v>
      </c>
      <c r="D428" s="40">
        <v>0</v>
      </c>
      <c r="E428" s="40">
        <v>0</v>
      </c>
      <c r="F428" s="40">
        <v>0</v>
      </c>
      <c r="G428" s="40">
        <v>0</v>
      </c>
      <c r="H428" s="55">
        <f t="shared" si="75"/>
        <v>0.033838</v>
      </c>
      <c r="I428" s="233">
        <v>0</v>
      </c>
      <c r="J428" s="233">
        <v>0.007803</v>
      </c>
      <c r="K428" s="233">
        <v>0.026035</v>
      </c>
      <c r="L428" s="233">
        <v>0</v>
      </c>
      <c r="M428" s="233"/>
      <c r="N428" s="233"/>
      <c r="O428" s="233"/>
      <c r="P428" s="233"/>
      <c r="Q428" s="233"/>
      <c r="R428" s="55">
        <f t="shared" si="76"/>
        <v>0.033838</v>
      </c>
      <c r="S428" s="233">
        <v>0</v>
      </c>
      <c r="T428" s="233">
        <v>0.007803</v>
      </c>
      <c r="U428" s="233">
        <v>0.026035</v>
      </c>
      <c r="V428" s="233">
        <v>0</v>
      </c>
      <c r="W428" s="4"/>
      <c r="X428" s="4"/>
      <c r="Y428" s="4"/>
      <c r="Z428" s="4"/>
      <c r="AA428" s="4"/>
      <c r="AB428" s="4"/>
      <c r="AC428" s="4"/>
      <c r="AD428" s="4"/>
      <c r="AE428" s="78">
        <v>2013</v>
      </c>
      <c r="AF428" s="78">
        <v>30</v>
      </c>
      <c r="AG428" s="85" t="s">
        <v>745</v>
      </c>
      <c r="AH428" s="85" t="s">
        <v>163</v>
      </c>
      <c r="AI428" s="158" t="s">
        <v>165</v>
      </c>
      <c r="AJ428" s="236"/>
    </row>
    <row r="429" spans="1:36" ht="31.5">
      <c r="A429" s="50" t="s">
        <v>44</v>
      </c>
      <c r="B429" s="53" t="s">
        <v>95</v>
      </c>
      <c r="C429" s="40">
        <v>0</v>
      </c>
      <c r="D429" s="40">
        <v>0</v>
      </c>
      <c r="E429" s="40">
        <v>0</v>
      </c>
      <c r="F429" s="40">
        <v>0</v>
      </c>
      <c r="G429" s="40">
        <v>0</v>
      </c>
      <c r="H429" s="55">
        <f t="shared" si="75"/>
        <v>0.088729</v>
      </c>
      <c r="I429" s="233">
        <v>0</v>
      </c>
      <c r="J429" s="233">
        <v>0.017481</v>
      </c>
      <c r="K429" s="233">
        <v>0.071248</v>
      </c>
      <c r="L429" s="233">
        <v>0</v>
      </c>
      <c r="M429" s="233"/>
      <c r="N429" s="233"/>
      <c r="O429" s="233"/>
      <c r="P429" s="233"/>
      <c r="Q429" s="233"/>
      <c r="R429" s="55">
        <f t="shared" si="76"/>
        <v>0.088729</v>
      </c>
      <c r="S429" s="233">
        <v>0</v>
      </c>
      <c r="T429" s="233">
        <v>0.017481</v>
      </c>
      <c r="U429" s="233">
        <v>0.071248</v>
      </c>
      <c r="V429" s="233">
        <v>0</v>
      </c>
      <c r="W429" s="4"/>
      <c r="X429" s="4"/>
      <c r="Y429" s="4"/>
      <c r="Z429" s="4"/>
      <c r="AA429" s="4"/>
      <c r="AB429" s="4"/>
      <c r="AC429" s="4"/>
      <c r="AD429" s="4"/>
      <c r="AE429" s="78">
        <v>2013</v>
      </c>
      <c r="AF429" s="78">
        <v>30</v>
      </c>
      <c r="AG429" s="85"/>
      <c r="AH429" s="85" t="s">
        <v>163</v>
      </c>
      <c r="AI429" s="158" t="s">
        <v>166</v>
      </c>
      <c r="AJ429" s="236"/>
    </row>
    <row r="430" spans="1:36" ht="15.75">
      <c r="A430" s="50" t="s">
        <v>45</v>
      </c>
      <c r="B430" s="53" t="s">
        <v>97</v>
      </c>
      <c r="C430" s="40">
        <v>0</v>
      </c>
      <c r="D430" s="40">
        <v>0</v>
      </c>
      <c r="E430" s="40">
        <v>0</v>
      </c>
      <c r="F430" s="40">
        <v>0</v>
      </c>
      <c r="G430" s="40">
        <v>0</v>
      </c>
      <c r="H430" s="55">
        <f t="shared" si="75"/>
        <v>0.600868</v>
      </c>
      <c r="I430" s="233">
        <v>0</v>
      </c>
      <c r="J430" s="233">
        <v>0.257627</v>
      </c>
      <c r="K430" s="233">
        <v>0.343241</v>
      </c>
      <c r="L430" s="233">
        <v>0</v>
      </c>
      <c r="M430" s="233"/>
      <c r="N430" s="233"/>
      <c r="O430" s="233"/>
      <c r="P430" s="233"/>
      <c r="Q430" s="233"/>
      <c r="R430" s="55">
        <f t="shared" si="76"/>
        <v>0.600868</v>
      </c>
      <c r="S430" s="233">
        <v>0</v>
      </c>
      <c r="T430" s="233">
        <v>0.257627</v>
      </c>
      <c r="U430" s="233">
        <v>0.343241</v>
      </c>
      <c r="V430" s="233">
        <v>0</v>
      </c>
      <c r="W430" s="4"/>
      <c r="X430" s="4"/>
      <c r="Y430" s="4"/>
      <c r="Z430" s="4"/>
      <c r="AA430" s="4"/>
      <c r="AB430" s="4"/>
      <c r="AC430" s="4"/>
      <c r="AD430" s="4"/>
      <c r="AE430" s="78">
        <v>2013</v>
      </c>
      <c r="AF430" s="78">
        <v>30</v>
      </c>
      <c r="AG430" s="85"/>
      <c r="AH430" s="85" t="s">
        <v>275</v>
      </c>
      <c r="AI430" s="234">
        <v>0.32</v>
      </c>
      <c r="AJ430" s="236"/>
    </row>
    <row r="431" spans="1:36" ht="31.5">
      <c r="A431" s="50" t="s">
        <v>46</v>
      </c>
      <c r="B431" s="53" t="s">
        <v>99</v>
      </c>
      <c r="C431" s="40">
        <v>0</v>
      </c>
      <c r="D431" s="40">
        <v>0</v>
      </c>
      <c r="E431" s="40">
        <v>0</v>
      </c>
      <c r="F431" s="40">
        <v>0</v>
      </c>
      <c r="G431" s="40">
        <v>0</v>
      </c>
      <c r="H431" s="55">
        <f t="shared" si="75"/>
        <v>0.018242</v>
      </c>
      <c r="I431" s="233">
        <v>0</v>
      </c>
      <c r="J431" s="233">
        <v>0.01066</v>
      </c>
      <c r="K431" s="233">
        <v>0.007582</v>
      </c>
      <c r="L431" s="233">
        <v>0</v>
      </c>
      <c r="M431" s="233"/>
      <c r="N431" s="233"/>
      <c r="O431" s="233"/>
      <c r="P431" s="233"/>
      <c r="Q431" s="233"/>
      <c r="R431" s="55">
        <f t="shared" si="76"/>
        <v>0.018242</v>
      </c>
      <c r="S431" s="233">
        <v>0</v>
      </c>
      <c r="T431" s="233">
        <v>0.01066</v>
      </c>
      <c r="U431" s="233">
        <v>0.007582</v>
      </c>
      <c r="V431" s="233">
        <v>0</v>
      </c>
      <c r="W431" s="4"/>
      <c r="X431" s="4"/>
      <c r="Y431" s="4"/>
      <c r="Z431" s="4"/>
      <c r="AA431" s="4"/>
      <c r="AB431" s="4"/>
      <c r="AC431" s="4"/>
      <c r="AD431" s="4"/>
      <c r="AE431" s="78">
        <v>2013</v>
      </c>
      <c r="AF431" s="78">
        <v>30</v>
      </c>
      <c r="AG431" s="85"/>
      <c r="AH431" s="85" t="s">
        <v>159</v>
      </c>
      <c r="AI431" s="158">
        <v>0.024</v>
      </c>
      <c r="AJ431" s="236"/>
    </row>
    <row r="432" spans="1:36" ht="15.75">
      <c r="A432" s="50" t="s">
        <v>47</v>
      </c>
      <c r="B432" s="53" t="s">
        <v>100</v>
      </c>
      <c r="C432" s="40">
        <v>0</v>
      </c>
      <c r="D432" s="40">
        <v>0</v>
      </c>
      <c r="E432" s="40">
        <v>0</v>
      </c>
      <c r="F432" s="40">
        <v>0</v>
      </c>
      <c r="G432" s="40">
        <v>0</v>
      </c>
      <c r="H432" s="55">
        <f t="shared" si="75"/>
        <v>0.176962</v>
      </c>
      <c r="I432" s="233">
        <v>0.005042</v>
      </c>
      <c r="J432" s="233">
        <v>0.125</v>
      </c>
      <c r="K432" s="233">
        <v>0.04692</v>
      </c>
      <c r="L432" s="233">
        <v>0</v>
      </c>
      <c r="M432" s="233"/>
      <c r="N432" s="233"/>
      <c r="O432" s="233"/>
      <c r="P432" s="233"/>
      <c r="Q432" s="233"/>
      <c r="R432" s="55">
        <f t="shared" si="76"/>
        <v>0.176962</v>
      </c>
      <c r="S432" s="233">
        <v>0.005042</v>
      </c>
      <c r="T432" s="233">
        <v>0.125</v>
      </c>
      <c r="U432" s="233">
        <v>0.04692</v>
      </c>
      <c r="V432" s="233">
        <v>0</v>
      </c>
      <c r="W432" s="4"/>
      <c r="X432" s="4"/>
      <c r="Y432" s="4"/>
      <c r="Z432" s="4"/>
      <c r="AA432" s="4"/>
      <c r="AB432" s="4"/>
      <c r="AC432" s="4"/>
      <c r="AD432" s="4"/>
      <c r="AE432" s="78">
        <v>2013</v>
      </c>
      <c r="AF432" s="78">
        <v>30</v>
      </c>
      <c r="AG432" s="85"/>
      <c r="AH432" s="85" t="s">
        <v>275</v>
      </c>
      <c r="AI432" s="234">
        <v>0.14</v>
      </c>
      <c r="AJ432" s="236"/>
    </row>
    <row r="433" spans="1:36" ht="15.75">
      <c r="A433" s="50" t="s">
        <v>48</v>
      </c>
      <c r="B433" s="53" t="s">
        <v>101</v>
      </c>
      <c r="C433" s="40">
        <v>0</v>
      </c>
      <c r="D433" s="40">
        <v>0</v>
      </c>
      <c r="E433" s="40">
        <v>0</v>
      </c>
      <c r="F433" s="40">
        <v>0</v>
      </c>
      <c r="G433" s="40">
        <v>0</v>
      </c>
      <c r="H433" s="55">
        <f t="shared" si="75"/>
        <v>0.035322</v>
      </c>
      <c r="I433" s="233">
        <v>0.001939</v>
      </c>
      <c r="J433" s="233">
        <v>0.011453</v>
      </c>
      <c r="K433" s="233">
        <v>0.02193</v>
      </c>
      <c r="L433" s="233">
        <v>0</v>
      </c>
      <c r="M433" s="233"/>
      <c r="N433" s="233"/>
      <c r="O433" s="233"/>
      <c r="P433" s="233"/>
      <c r="Q433" s="233"/>
      <c r="R433" s="55">
        <f t="shared" si="76"/>
        <v>0.035322</v>
      </c>
      <c r="S433" s="233">
        <v>0.001939</v>
      </c>
      <c r="T433" s="233">
        <v>0.011453</v>
      </c>
      <c r="U433" s="233">
        <v>0.02193</v>
      </c>
      <c r="V433" s="233">
        <v>0</v>
      </c>
      <c r="W433" s="4"/>
      <c r="X433" s="4"/>
      <c r="Y433" s="4"/>
      <c r="Z433" s="4"/>
      <c r="AA433" s="4"/>
      <c r="AB433" s="4"/>
      <c r="AC433" s="4"/>
      <c r="AD433" s="4"/>
      <c r="AE433" s="78">
        <v>2013</v>
      </c>
      <c r="AF433" s="78">
        <v>30</v>
      </c>
      <c r="AG433" s="85"/>
      <c r="AH433" s="85" t="s">
        <v>275</v>
      </c>
      <c r="AI433" s="234">
        <v>0.04</v>
      </c>
      <c r="AJ433" s="236"/>
    </row>
    <row r="434" spans="1:36" ht="47.25">
      <c r="A434" s="50" t="s">
        <v>49</v>
      </c>
      <c r="B434" s="53" t="s">
        <v>102</v>
      </c>
      <c r="C434" s="40">
        <v>0</v>
      </c>
      <c r="D434" s="40">
        <v>0</v>
      </c>
      <c r="E434" s="40">
        <v>0</v>
      </c>
      <c r="F434" s="40">
        <v>0</v>
      </c>
      <c r="G434" s="40">
        <v>0</v>
      </c>
      <c r="H434" s="55">
        <f t="shared" si="75"/>
        <v>0.3094</v>
      </c>
      <c r="I434" s="233">
        <v>0</v>
      </c>
      <c r="J434" s="233">
        <v>0.020882</v>
      </c>
      <c r="K434" s="233">
        <v>0.288518</v>
      </c>
      <c r="L434" s="233">
        <v>0</v>
      </c>
      <c r="M434" s="233"/>
      <c r="N434" s="233"/>
      <c r="O434" s="233"/>
      <c r="P434" s="233"/>
      <c r="Q434" s="233"/>
      <c r="R434" s="55">
        <f t="shared" si="76"/>
        <v>0.3094</v>
      </c>
      <c r="S434" s="233">
        <v>0</v>
      </c>
      <c r="T434" s="233">
        <v>0.020882</v>
      </c>
      <c r="U434" s="233">
        <v>0.288518</v>
      </c>
      <c r="V434" s="233">
        <v>0</v>
      </c>
      <c r="W434" s="4"/>
      <c r="X434" s="4"/>
      <c r="Y434" s="4"/>
      <c r="Z434" s="4"/>
      <c r="AA434" s="4">
        <v>2013</v>
      </c>
      <c r="AB434" s="4">
        <v>25</v>
      </c>
      <c r="AC434" s="4" t="s">
        <v>168</v>
      </c>
      <c r="AD434" s="4">
        <v>0.16</v>
      </c>
      <c r="AE434" s="78"/>
      <c r="AF434" s="78"/>
      <c r="AG434" s="85"/>
      <c r="AH434" s="85"/>
      <c r="AI434" s="234"/>
      <c r="AJ434" s="236"/>
    </row>
    <row r="435" spans="1:36" ht="31.5">
      <c r="A435" s="50" t="s">
        <v>50</v>
      </c>
      <c r="B435" s="53" t="s">
        <v>103</v>
      </c>
      <c r="C435" s="40">
        <v>0</v>
      </c>
      <c r="D435" s="40">
        <v>0</v>
      </c>
      <c r="E435" s="40">
        <v>0</v>
      </c>
      <c r="F435" s="40">
        <v>0</v>
      </c>
      <c r="G435" s="40">
        <v>0</v>
      </c>
      <c r="H435" s="55">
        <f t="shared" si="75"/>
        <v>0.033120000000000004</v>
      </c>
      <c r="I435" s="233">
        <v>0</v>
      </c>
      <c r="J435" s="233">
        <v>0.00922</v>
      </c>
      <c r="K435" s="233">
        <v>0.0239</v>
      </c>
      <c r="L435" s="233">
        <v>0</v>
      </c>
      <c r="M435" s="233"/>
      <c r="N435" s="233"/>
      <c r="O435" s="233"/>
      <c r="P435" s="233"/>
      <c r="Q435" s="233"/>
      <c r="R435" s="55">
        <f t="shared" si="76"/>
        <v>0.033120000000000004</v>
      </c>
      <c r="S435" s="233">
        <v>0</v>
      </c>
      <c r="T435" s="233">
        <v>0.00922</v>
      </c>
      <c r="U435" s="233">
        <v>0.0239</v>
      </c>
      <c r="V435" s="233">
        <v>0</v>
      </c>
      <c r="W435" s="4"/>
      <c r="X435" s="4"/>
      <c r="Y435" s="4"/>
      <c r="Z435" s="4"/>
      <c r="AA435" s="4"/>
      <c r="AB435" s="4"/>
      <c r="AC435" s="4"/>
      <c r="AD435" s="4"/>
      <c r="AE435" s="78">
        <v>2013</v>
      </c>
      <c r="AF435" s="78">
        <v>30</v>
      </c>
      <c r="AG435" s="40" t="s">
        <v>273</v>
      </c>
      <c r="AH435" s="85" t="s">
        <v>537</v>
      </c>
      <c r="AI435" s="158">
        <v>0.015</v>
      </c>
      <c r="AJ435" s="272"/>
    </row>
    <row r="436" spans="1:36" ht="31.5">
      <c r="A436" s="50" t="s">
        <v>51</v>
      </c>
      <c r="B436" s="53" t="s">
        <v>104</v>
      </c>
      <c r="C436" s="40">
        <v>0</v>
      </c>
      <c r="D436" s="40">
        <v>0</v>
      </c>
      <c r="E436" s="40">
        <v>0</v>
      </c>
      <c r="F436" s="40">
        <v>0</v>
      </c>
      <c r="G436" s="40">
        <v>0</v>
      </c>
      <c r="H436" s="55">
        <f t="shared" si="75"/>
        <v>0.018177</v>
      </c>
      <c r="I436" s="233">
        <v>0</v>
      </c>
      <c r="J436" s="233">
        <v>0.004916</v>
      </c>
      <c r="K436" s="233">
        <v>0.013261</v>
      </c>
      <c r="L436" s="233">
        <v>0</v>
      </c>
      <c r="M436" s="233"/>
      <c r="N436" s="233"/>
      <c r="O436" s="233"/>
      <c r="P436" s="233"/>
      <c r="Q436" s="233"/>
      <c r="R436" s="55">
        <f t="shared" si="76"/>
        <v>0.018177</v>
      </c>
      <c r="S436" s="233">
        <v>0</v>
      </c>
      <c r="T436" s="233">
        <v>0.004916</v>
      </c>
      <c r="U436" s="233">
        <v>0.013261</v>
      </c>
      <c r="V436" s="233">
        <v>0</v>
      </c>
      <c r="W436" s="4"/>
      <c r="X436" s="4"/>
      <c r="Y436" s="4"/>
      <c r="Z436" s="4"/>
      <c r="AA436" s="4"/>
      <c r="AB436" s="4"/>
      <c r="AC436" s="4"/>
      <c r="AD436" s="4"/>
      <c r="AE436" s="78">
        <v>2013</v>
      </c>
      <c r="AF436" s="78">
        <v>30</v>
      </c>
      <c r="AG436" s="40"/>
      <c r="AH436" s="85" t="s">
        <v>169</v>
      </c>
      <c r="AI436" s="158" t="s">
        <v>170</v>
      </c>
      <c r="AJ436" s="272"/>
    </row>
    <row r="437" spans="1:36" ht="31.5">
      <c r="A437" s="50" t="s">
        <v>52</v>
      </c>
      <c r="B437" s="53" t="s">
        <v>105</v>
      </c>
      <c r="C437" s="40">
        <v>0</v>
      </c>
      <c r="D437" s="40">
        <v>0</v>
      </c>
      <c r="E437" s="40">
        <v>0</v>
      </c>
      <c r="F437" s="40">
        <v>0</v>
      </c>
      <c r="G437" s="40">
        <v>0</v>
      </c>
      <c r="H437" s="55">
        <f t="shared" si="75"/>
        <v>0.17786000000000002</v>
      </c>
      <c r="I437" s="233">
        <v>0</v>
      </c>
      <c r="J437" s="233">
        <v>0.064713</v>
      </c>
      <c r="K437" s="233">
        <v>0.113147</v>
      </c>
      <c r="L437" s="233">
        <v>0</v>
      </c>
      <c r="M437" s="233"/>
      <c r="N437" s="233"/>
      <c r="O437" s="233"/>
      <c r="P437" s="233"/>
      <c r="Q437" s="233"/>
      <c r="R437" s="55">
        <f t="shared" si="76"/>
        <v>0.17786000000000002</v>
      </c>
      <c r="S437" s="233">
        <v>0</v>
      </c>
      <c r="T437" s="233">
        <v>0.064713</v>
      </c>
      <c r="U437" s="233">
        <v>0.113147</v>
      </c>
      <c r="V437" s="233">
        <v>0</v>
      </c>
      <c r="W437" s="4"/>
      <c r="X437" s="4"/>
      <c r="Y437" s="4"/>
      <c r="Z437" s="4"/>
      <c r="AA437" s="4"/>
      <c r="AB437" s="4"/>
      <c r="AC437" s="4"/>
      <c r="AD437" s="4"/>
      <c r="AE437" s="78">
        <v>2013</v>
      </c>
      <c r="AF437" s="78">
        <v>30</v>
      </c>
      <c r="AG437" s="85"/>
      <c r="AH437" s="85" t="s">
        <v>169</v>
      </c>
      <c r="AI437" s="158" t="s">
        <v>171</v>
      </c>
      <c r="AJ437" s="272"/>
    </row>
    <row r="438" spans="1:36" ht="15.75">
      <c r="A438" s="50" t="s">
        <v>53</v>
      </c>
      <c r="B438" s="53" t="s">
        <v>106</v>
      </c>
      <c r="C438" s="40">
        <v>0</v>
      </c>
      <c r="D438" s="40">
        <v>0</v>
      </c>
      <c r="E438" s="40">
        <v>0</v>
      </c>
      <c r="F438" s="40">
        <v>0</v>
      </c>
      <c r="G438" s="40">
        <v>0</v>
      </c>
      <c r="H438" s="55">
        <f t="shared" si="75"/>
        <v>0.023483999999999998</v>
      </c>
      <c r="I438" s="233">
        <v>0</v>
      </c>
      <c r="J438" s="233">
        <v>0.007444</v>
      </c>
      <c r="K438" s="233">
        <v>0.01604</v>
      </c>
      <c r="L438" s="233">
        <v>0</v>
      </c>
      <c r="M438" s="233"/>
      <c r="N438" s="233"/>
      <c r="O438" s="233"/>
      <c r="P438" s="233"/>
      <c r="Q438" s="233"/>
      <c r="R438" s="55">
        <f t="shared" si="76"/>
        <v>0.023483999999999998</v>
      </c>
      <c r="S438" s="233">
        <v>0</v>
      </c>
      <c r="T438" s="233">
        <v>0.007444</v>
      </c>
      <c r="U438" s="233">
        <v>0.01604</v>
      </c>
      <c r="V438" s="233">
        <v>0</v>
      </c>
      <c r="W438" s="4"/>
      <c r="X438" s="4"/>
      <c r="Y438" s="4"/>
      <c r="Z438" s="4"/>
      <c r="AA438" s="4"/>
      <c r="AB438" s="4"/>
      <c r="AC438" s="4"/>
      <c r="AD438" s="4"/>
      <c r="AE438" s="78">
        <v>2013</v>
      </c>
      <c r="AF438" s="78">
        <v>30</v>
      </c>
      <c r="AG438" s="85" t="s">
        <v>273</v>
      </c>
      <c r="AH438" s="85" t="s">
        <v>288</v>
      </c>
      <c r="AI438" s="158">
        <v>0.127</v>
      </c>
      <c r="AJ438" s="272"/>
    </row>
    <row r="439" spans="1:36" ht="15.75">
      <c r="A439" s="50" t="s">
        <v>54</v>
      </c>
      <c r="B439" s="53" t="s">
        <v>107</v>
      </c>
      <c r="C439" s="40">
        <v>0</v>
      </c>
      <c r="D439" s="40">
        <v>0</v>
      </c>
      <c r="E439" s="40">
        <v>0</v>
      </c>
      <c r="F439" s="40">
        <v>0</v>
      </c>
      <c r="G439" s="40">
        <v>0</v>
      </c>
      <c r="H439" s="55">
        <f t="shared" si="75"/>
        <v>0.009233</v>
      </c>
      <c r="I439" s="233">
        <v>0</v>
      </c>
      <c r="J439" s="233">
        <v>0.002126</v>
      </c>
      <c r="K439" s="233">
        <v>0.007107</v>
      </c>
      <c r="L439" s="233">
        <v>0</v>
      </c>
      <c r="M439" s="233"/>
      <c r="N439" s="233"/>
      <c r="O439" s="233"/>
      <c r="P439" s="233"/>
      <c r="Q439" s="233"/>
      <c r="R439" s="55">
        <f t="shared" si="76"/>
        <v>0.009233</v>
      </c>
      <c r="S439" s="233">
        <v>0</v>
      </c>
      <c r="T439" s="233">
        <v>0.002126</v>
      </c>
      <c r="U439" s="233">
        <v>0.007107</v>
      </c>
      <c r="V439" s="233">
        <v>0</v>
      </c>
      <c r="W439" s="4"/>
      <c r="X439" s="4"/>
      <c r="Y439" s="4"/>
      <c r="Z439" s="4"/>
      <c r="AA439" s="4"/>
      <c r="AB439" s="4"/>
      <c r="AC439" s="4"/>
      <c r="AD439" s="4"/>
      <c r="AE439" s="78">
        <v>2013</v>
      </c>
      <c r="AF439" s="78">
        <v>30</v>
      </c>
      <c r="AG439" s="85" t="s">
        <v>281</v>
      </c>
      <c r="AH439" s="85" t="s">
        <v>172</v>
      </c>
      <c r="AI439" s="158">
        <v>0.065</v>
      </c>
      <c r="AJ439" s="272"/>
    </row>
    <row r="440" spans="1:36" ht="31.5">
      <c r="A440" s="50" t="s">
        <v>55</v>
      </c>
      <c r="B440" s="53" t="s">
        <v>108</v>
      </c>
      <c r="C440" s="40">
        <v>0</v>
      </c>
      <c r="D440" s="40">
        <v>0</v>
      </c>
      <c r="E440" s="40">
        <v>0</v>
      </c>
      <c r="F440" s="40">
        <v>0</v>
      </c>
      <c r="G440" s="40">
        <v>0</v>
      </c>
      <c r="H440" s="55">
        <f t="shared" si="75"/>
        <v>0.030542</v>
      </c>
      <c r="I440" s="233">
        <v>0</v>
      </c>
      <c r="J440" s="233">
        <v>0.006084</v>
      </c>
      <c r="K440" s="233">
        <v>0.024458</v>
      </c>
      <c r="L440" s="233">
        <v>0</v>
      </c>
      <c r="M440" s="233"/>
      <c r="N440" s="233"/>
      <c r="O440" s="233"/>
      <c r="P440" s="233"/>
      <c r="Q440" s="233"/>
      <c r="R440" s="55">
        <f t="shared" si="76"/>
        <v>0.030542</v>
      </c>
      <c r="S440" s="233">
        <v>0</v>
      </c>
      <c r="T440" s="233">
        <v>0.006084</v>
      </c>
      <c r="U440" s="233">
        <v>0.024458</v>
      </c>
      <c r="V440" s="233">
        <v>0</v>
      </c>
      <c r="W440" s="4"/>
      <c r="X440" s="4"/>
      <c r="Y440" s="4"/>
      <c r="Z440" s="4"/>
      <c r="AA440" s="4"/>
      <c r="AB440" s="4"/>
      <c r="AC440" s="4"/>
      <c r="AD440" s="4"/>
      <c r="AE440" s="78">
        <v>2013</v>
      </c>
      <c r="AF440" s="78">
        <v>30</v>
      </c>
      <c r="AG440" s="85" t="s">
        <v>162</v>
      </c>
      <c r="AH440" s="85" t="s">
        <v>163</v>
      </c>
      <c r="AI440" s="158" t="s">
        <v>173</v>
      </c>
      <c r="AJ440" s="272"/>
    </row>
    <row r="441" spans="1:36" ht="31.5">
      <c r="A441" s="50" t="s">
        <v>56</v>
      </c>
      <c r="B441" s="53" t="s">
        <v>109</v>
      </c>
      <c r="C441" s="40">
        <v>0</v>
      </c>
      <c r="D441" s="40">
        <v>0</v>
      </c>
      <c r="E441" s="40">
        <v>0</v>
      </c>
      <c r="F441" s="40">
        <v>0</v>
      </c>
      <c r="G441" s="40">
        <v>0</v>
      </c>
      <c r="H441" s="55">
        <f t="shared" si="75"/>
        <v>0.018322</v>
      </c>
      <c r="I441" s="233">
        <v>0</v>
      </c>
      <c r="J441" s="233">
        <v>0.005347</v>
      </c>
      <c r="K441" s="233">
        <v>0.012975</v>
      </c>
      <c r="L441" s="233">
        <v>0</v>
      </c>
      <c r="M441" s="233"/>
      <c r="N441" s="233"/>
      <c r="O441" s="233"/>
      <c r="P441" s="233"/>
      <c r="Q441" s="233"/>
      <c r="R441" s="55">
        <f t="shared" si="76"/>
        <v>0.018322</v>
      </c>
      <c r="S441" s="233">
        <v>0</v>
      </c>
      <c r="T441" s="233">
        <v>0.005347</v>
      </c>
      <c r="U441" s="233">
        <v>0.012975</v>
      </c>
      <c r="V441" s="233">
        <v>0</v>
      </c>
      <c r="W441" s="4"/>
      <c r="X441" s="4"/>
      <c r="Y441" s="4"/>
      <c r="Z441" s="4"/>
      <c r="AA441" s="4"/>
      <c r="AB441" s="4"/>
      <c r="AC441" s="4"/>
      <c r="AD441" s="4"/>
      <c r="AE441" s="78">
        <v>2013</v>
      </c>
      <c r="AF441" s="78">
        <v>30</v>
      </c>
      <c r="AG441" s="85"/>
      <c r="AH441" s="85" t="s">
        <v>163</v>
      </c>
      <c r="AI441" s="158" t="s">
        <v>174</v>
      </c>
      <c r="AJ441" s="272"/>
    </row>
    <row r="442" spans="1:36" ht="31.5">
      <c r="A442" s="50" t="s">
        <v>57</v>
      </c>
      <c r="B442" s="53" t="s">
        <v>110</v>
      </c>
      <c r="C442" s="40">
        <v>0</v>
      </c>
      <c r="D442" s="40">
        <v>0</v>
      </c>
      <c r="E442" s="40">
        <v>0</v>
      </c>
      <c r="F442" s="40">
        <v>0</v>
      </c>
      <c r="G442" s="40">
        <v>0</v>
      </c>
      <c r="H442" s="55">
        <f t="shared" si="75"/>
        <v>0.12495200000000001</v>
      </c>
      <c r="I442" s="233">
        <v>0</v>
      </c>
      <c r="J442" s="233">
        <v>0.049145</v>
      </c>
      <c r="K442" s="233">
        <v>0.075807</v>
      </c>
      <c r="L442" s="233">
        <v>0</v>
      </c>
      <c r="M442" s="233"/>
      <c r="N442" s="233"/>
      <c r="O442" s="233"/>
      <c r="P442" s="233"/>
      <c r="Q442" s="233"/>
      <c r="R442" s="55">
        <f t="shared" si="76"/>
        <v>0.12495200000000001</v>
      </c>
      <c r="S442" s="233">
        <v>0</v>
      </c>
      <c r="T442" s="233">
        <v>0.049145</v>
      </c>
      <c r="U442" s="233">
        <v>0.075807</v>
      </c>
      <c r="V442" s="233">
        <v>0</v>
      </c>
      <c r="W442" s="4"/>
      <c r="X442" s="4"/>
      <c r="Y442" s="4"/>
      <c r="Z442" s="4"/>
      <c r="AA442" s="4"/>
      <c r="AB442" s="4"/>
      <c r="AC442" s="4"/>
      <c r="AD442" s="4"/>
      <c r="AE442" s="78">
        <v>2013</v>
      </c>
      <c r="AF442" s="78">
        <v>30</v>
      </c>
      <c r="AG442" s="85" t="s">
        <v>155</v>
      </c>
      <c r="AH442" s="85" t="s">
        <v>163</v>
      </c>
      <c r="AI442" s="158" t="s">
        <v>175</v>
      </c>
      <c r="AJ442" s="272"/>
    </row>
    <row r="443" spans="1:36" ht="31.5">
      <c r="A443" s="50" t="s">
        <v>58</v>
      </c>
      <c r="B443" s="53" t="s">
        <v>111</v>
      </c>
      <c r="C443" s="40">
        <v>0</v>
      </c>
      <c r="D443" s="40">
        <v>0</v>
      </c>
      <c r="E443" s="40">
        <v>0</v>
      </c>
      <c r="F443" s="40">
        <v>0</v>
      </c>
      <c r="G443" s="40">
        <v>0</v>
      </c>
      <c r="H443" s="55">
        <f t="shared" si="75"/>
        <v>0.089782</v>
      </c>
      <c r="I443" s="233">
        <v>0</v>
      </c>
      <c r="J443" s="233">
        <v>0.02913</v>
      </c>
      <c r="K443" s="233">
        <v>0.060652</v>
      </c>
      <c r="L443" s="233">
        <v>0</v>
      </c>
      <c r="M443" s="233"/>
      <c r="N443" s="233"/>
      <c r="O443" s="233"/>
      <c r="P443" s="233"/>
      <c r="Q443" s="233"/>
      <c r="R443" s="55">
        <f t="shared" si="76"/>
        <v>0.089782</v>
      </c>
      <c r="S443" s="233">
        <v>0</v>
      </c>
      <c r="T443" s="233">
        <v>0.02913</v>
      </c>
      <c r="U443" s="233">
        <v>0.060652</v>
      </c>
      <c r="V443" s="233">
        <v>0</v>
      </c>
      <c r="W443" s="4"/>
      <c r="X443" s="4"/>
      <c r="Y443" s="4"/>
      <c r="Z443" s="4"/>
      <c r="AA443" s="4"/>
      <c r="AB443" s="4"/>
      <c r="AC443" s="4"/>
      <c r="AD443" s="238"/>
      <c r="AE443" s="239">
        <v>2013</v>
      </c>
      <c r="AF443" s="239">
        <v>30</v>
      </c>
      <c r="AG443" s="240" t="s">
        <v>745</v>
      </c>
      <c r="AH443" s="240" t="s">
        <v>163</v>
      </c>
      <c r="AI443" s="241" t="s">
        <v>176</v>
      </c>
      <c r="AJ443" s="272"/>
    </row>
    <row r="444" spans="1:36" ht="31.5">
      <c r="A444" s="50" t="s">
        <v>59</v>
      </c>
      <c r="B444" s="53" t="s">
        <v>111</v>
      </c>
      <c r="C444" s="40">
        <v>0</v>
      </c>
      <c r="D444" s="40">
        <v>0</v>
      </c>
      <c r="E444" s="40">
        <v>0</v>
      </c>
      <c r="F444" s="40">
        <v>0</v>
      </c>
      <c r="G444" s="40">
        <v>0</v>
      </c>
      <c r="H444" s="55">
        <f t="shared" si="75"/>
        <v>0.094179</v>
      </c>
      <c r="I444" s="233">
        <v>0</v>
      </c>
      <c r="J444" s="233">
        <v>0.032669</v>
      </c>
      <c r="K444" s="233">
        <v>0.06151</v>
      </c>
      <c r="L444" s="233">
        <v>0</v>
      </c>
      <c r="M444" s="233"/>
      <c r="N444" s="233"/>
      <c r="O444" s="233"/>
      <c r="P444" s="233"/>
      <c r="Q444" s="233"/>
      <c r="R444" s="55">
        <f t="shared" si="76"/>
        <v>0.094179</v>
      </c>
      <c r="S444" s="233">
        <v>0</v>
      </c>
      <c r="T444" s="233">
        <v>0.032669</v>
      </c>
      <c r="U444" s="233">
        <v>0.06151</v>
      </c>
      <c r="V444" s="233">
        <v>0</v>
      </c>
      <c r="W444" s="4"/>
      <c r="X444" s="4"/>
      <c r="Y444" s="4"/>
      <c r="Z444" s="4"/>
      <c r="AA444" s="4"/>
      <c r="AB444" s="4"/>
      <c r="AC444" s="237"/>
      <c r="AD444" s="243"/>
      <c r="AE444" s="244">
        <v>2013</v>
      </c>
      <c r="AF444" s="244">
        <v>30</v>
      </c>
      <c r="AG444" s="245" t="s">
        <v>745</v>
      </c>
      <c r="AH444" s="245" t="s">
        <v>163</v>
      </c>
      <c r="AI444" s="246" t="s">
        <v>177</v>
      </c>
      <c r="AJ444" s="272"/>
    </row>
    <row r="445" spans="1:36" ht="31.5">
      <c r="A445" s="50" t="s">
        <v>60</v>
      </c>
      <c r="B445" s="53" t="s">
        <v>112</v>
      </c>
      <c r="C445" s="40">
        <v>0</v>
      </c>
      <c r="D445" s="40">
        <v>0</v>
      </c>
      <c r="E445" s="40">
        <v>0</v>
      </c>
      <c r="F445" s="40">
        <v>0</v>
      </c>
      <c r="G445" s="40">
        <v>0</v>
      </c>
      <c r="H445" s="55">
        <f t="shared" si="75"/>
        <v>0.069877</v>
      </c>
      <c r="I445" s="233">
        <v>0</v>
      </c>
      <c r="J445" s="233">
        <v>0.016413</v>
      </c>
      <c r="K445" s="233">
        <v>0.053464</v>
      </c>
      <c r="L445" s="233">
        <v>0</v>
      </c>
      <c r="M445" s="233"/>
      <c r="N445" s="233"/>
      <c r="O445" s="233"/>
      <c r="P445" s="233"/>
      <c r="Q445" s="233"/>
      <c r="R445" s="55">
        <f t="shared" si="76"/>
        <v>0.069877</v>
      </c>
      <c r="S445" s="233">
        <v>0</v>
      </c>
      <c r="T445" s="233">
        <v>0.016413</v>
      </c>
      <c r="U445" s="233">
        <v>0.053464</v>
      </c>
      <c r="V445" s="233">
        <v>0</v>
      </c>
      <c r="W445" s="4"/>
      <c r="X445" s="4"/>
      <c r="Y445" s="4"/>
      <c r="Z445" s="4"/>
      <c r="AA445" s="4"/>
      <c r="AB445" s="4"/>
      <c r="AC445" s="237"/>
      <c r="AD445" s="243"/>
      <c r="AE445" s="170">
        <v>2013</v>
      </c>
      <c r="AF445" s="170">
        <v>30</v>
      </c>
      <c r="AG445" s="85"/>
      <c r="AH445" s="85" t="s">
        <v>163</v>
      </c>
      <c r="AI445" s="164" t="s">
        <v>178</v>
      </c>
      <c r="AJ445" s="236"/>
    </row>
    <row r="446" spans="1:36" ht="31.5">
      <c r="A446" s="50" t="s">
        <v>61</v>
      </c>
      <c r="B446" s="53" t="s">
        <v>113</v>
      </c>
      <c r="C446" s="40">
        <v>0</v>
      </c>
      <c r="D446" s="40">
        <v>0</v>
      </c>
      <c r="E446" s="40">
        <v>0</v>
      </c>
      <c r="F446" s="40">
        <v>0</v>
      </c>
      <c r="G446" s="40">
        <v>0</v>
      </c>
      <c r="H446" s="55">
        <f t="shared" si="75"/>
        <v>0.417178</v>
      </c>
      <c r="I446" s="233">
        <v>0</v>
      </c>
      <c r="J446" s="233">
        <v>0.222902</v>
      </c>
      <c r="K446" s="233">
        <v>0.194276</v>
      </c>
      <c r="L446" s="233">
        <v>0</v>
      </c>
      <c r="M446" s="233"/>
      <c r="N446" s="233"/>
      <c r="O446" s="233"/>
      <c r="P446" s="233"/>
      <c r="Q446" s="233"/>
      <c r="R446" s="55">
        <f t="shared" si="76"/>
        <v>0.417178</v>
      </c>
      <c r="S446" s="233">
        <v>0</v>
      </c>
      <c r="T446" s="233">
        <v>0.222902</v>
      </c>
      <c r="U446" s="233">
        <v>0.194276</v>
      </c>
      <c r="V446" s="233">
        <v>0</v>
      </c>
      <c r="W446" s="4"/>
      <c r="X446" s="4"/>
      <c r="Y446" s="4"/>
      <c r="Z446" s="4"/>
      <c r="AA446" s="4"/>
      <c r="AB446" s="4"/>
      <c r="AC446" s="237"/>
      <c r="AD446" s="243"/>
      <c r="AE446" s="170">
        <v>2013</v>
      </c>
      <c r="AF446" s="170">
        <v>30</v>
      </c>
      <c r="AG446" s="85" t="s">
        <v>745</v>
      </c>
      <c r="AH446" s="85" t="s">
        <v>163</v>
      </c>
      <c r="AI446" s="164" t="s">
        <v>179</v>
      </c>
      <c r="AJ446" s="236"/>
    </row>
    <row r="447" spans="1:36" ht="15.75">
      <c r="A447" s="50" t="s">
        <v>62</v>
      </c>
      <c r="B447" s="53" t="s">
        <v>114</v>
      </c>
      <c r="C447" s="40">
        <v>0</v>
      </c>
      <c r="D447" s="40">
        <v>0</v>
      </c>
      <c r="E447" s="40">
        <v>0</v>
      </c>
      <c r="F447" s="40">
        <v>0</v>
      </c>
      <c r="G447" s="40">
        <v>0</v>
      </c>
      <c r="H447" s="55">
        <f t="shared" si="75"/>
        <v>0.032083</v>
      </c>
      <c r="I447" s="233">
        <v>0</v>
      </c>
      <c r="J447" s="233">
        <v>0.010785</v>
      </c>
      <c r="K447" s="233">
        <v>0.021298</v>
      </c>
      <c r="L447" s="233">
        <v>0</v>
      </c>
      <c r="M447" s="233"/>
      <c r="N447" s="233"/>
      <c r="O447" s="233"/>
      <c r="P447" s="233"/>
      <c r="Q447" s="233"/>
      <c r="R447" s="55">
        <f t="shared" si="76"/>
        <v>0.032083</v>
      </c>
      <c r="S447" s="233">
        <v>0</v>
      </c>
      <c r="T447" s="233">
        <v>0.010785</v>
      </c>
      <c r="U447" s="233">
        <v>0.021298</v>
      </c>
      <c r="V447" s="233">
        <v>0</v>
      </c>
      <c r="W447" s="4"/>
      <c r="X447" s="4"/>
      <c r="Y447" s="4"/>
      <c r="Z447" s="4"/>
      <c r="AA447" s="4"/>
      <c r="AB447" s="4"/>
      <c r="AC447" s="4"/>
      <c r="AD447" s="242"/>
      <c r="AE447" s="170">
        <v>2013</v>
      </c>
      <c r="AF447" s="170">
        <v>30</v>
      </c>
      <c r="AG447" s="85"/>
      <c r="AH447" s="85" t="s">
        <v>288</v>
      </c>
      <c r="AI447" s="164">
        <v>0.23</v>
      </c>
      <c r="AJ447" s="236"/>
    </row>
    <row r="448" spans="1:36" ht="15.75">
      <c r="A448" s="50" t="s">
        <v>63</v>
      </c>
      <c r="B448" s="53" t="s">
        <v>115</v>
      </c>
      <c r="C448" s="40">
        <v>0</v>
      </c>
      <c r="D448" s="40">
        <v>0</v>
      </c>
      <c r="E448" s="40">
        <v>0</v>
      </c>
      <c r="F448" s="40">
        <v>0</v>
      </c>
      <c r="G448" s="40">
        <v>0</v>
      </c>
      <c r="H448" s="55">
        <f t="shared" si="75"/>
        <v>0.025612</v>
      </c>
      <c r="I448" s="233">
        <v>0</v>
      </c>
      <c r="J448" s="233">
        <v>0.008124</v>
      </c>
      <c r="K448" s="233">
        <v>0.017488</v>
      </c>
      <c r="L448" s="233">
        <v>0</v>
      </c>
      <c r="M448" s="233"/>
      <c r="N448" s="233"/>
      <c r="O448" s="233"/>
      <c r="P448" s="233"/>
      <c r="Q448" s="233"/>
      <c r="R448" s="55">
        <f t="shared" si="76"/>
        <v>0.025612</v>
      </c>
      <c r="S448" s="233">
        <v>0</v>
      </c>
      <c r="T448" s="233">
        <v>0.008124</v>
      </c>
      <c r="U448" s="233">
        <v>0.017488</v>
      </c>
      <c r="V448" s="233">
        <v>0</v>
      </c>
      <c r="W448" s="4"/>
      <c r="X448" s="4"/>
      <c r="Y448" s="4"/>
      <c r="Z448" s="4"/>
      <c r="AA448" s="4"/>
      <c r="AB448" s="4"/>
      <c r="AC448" s="4"/>
      <c r="AD448" s="4"/>
      <c r="AE448" s="170">
        <v>2013</v>
      </c>
      <c r="AF448" s="170">
        <v>30</v>
      </c>
      <c r="AG448" s="85" t="s">
        <v>180</v>
      </c>
      <c r="AH448" s="85" t="s">
        <v>288</v>
      </c>
      <c r="AI448" s="164">
        <v>0.12</v>
      </c>
      <c r="AJ448" s="236"/>
    </row>
    <row r="449" spans="1:36" ht="31.5">
      <c r="A449" s="50" t="s">
        <v>64</v>
      </c>
      <c r="B449" s="53" t="s">
        <v>116</v>
      </c>
      <c r="C449" s="40">
        <v>0</v>
      </c>
      <c r="D449" s="40">
        <v>0</v>
      </c>
      <c r="E449" s="40">
        <v>0</v>
      </c>
      <c r="F449" s="40">
        <v>0</v>
      </c>
      <c r="G449" s="40">
        <v>0</v>
      </c>
      <c r="H449" s="55">
        <f t="shared" si="75"/>
        <v>0.045087</v>
      </c>
      <c r="I449" s="233">
        <v>0</v>
      </c>
      <c r="J449" s="233">
        <v>0.010574</v>
      </c>
      <c r="K449" s="233">
        <v>0.034513</v>
      </c>
      <c r="L449" s="233">
        <v>0</v>
      </c>
      <c r="M449" s="233"/>
      <c r="N449" s="233"/>
      <c r="O449" s="233"/>
      <c r="P449" s="233"/>
      <c r="Q449" s="233"/>
      <c r="R449" s="55">
        <f t="shared" si="76"/>
        <v>0.045087</v>
      </c>
      <c r="S449" s="233">
        <v>0</v>
      </c>
      <c r="T449" s="233">
        <v>0.010574</v>
      </c>
      <c r="U449" s="233">
        <v>0.034513</v>
      </c>
      <c r="V449" s="233">
        <v>0</v>
      </c>
      <c r="W449" s="4"/>
      <c r="X449" s="4"/>
      <c r="Y449" s="4"/>
      <c r="Z449" s="4"/>
      <c r="AA449" s="4"/>
      <c r="AB449" s="4"/>
      <c r="AC449" s="4"/>
      <c r="AD449" s="4"/>
      <c r="AE449" s="170">
        <v>2013</v>
      </c>
      <c r="AF449" s="170">
        <v>30</v>
      </c>
      <c r="AG449" s="85"/>
      <c r="AH449" s="85" t="s">
        <v>163</v>
      </c>
      <c r="AI449" s="164" t="s">
        <v>181</v>
      </c>
      <c r="AJ449" s="236"/>
    </row>
    <row r="450" spans="1:36" ht="31.5">
      <c r="A450" s="50" t="s">
        <v>65</v>
      </c>
      <c r="B450" s="53" t="s">
        <v>117</v>
      </c>
      <c r="C450" s="40">
        <v>0</v>
      </c>
      <c r="D450" s="40">
        <v>0</v>
      </c>
      <c r="E450" s="40">
        <v>0</v>
      </c>
      <c r="F450" s="40">
        <v>0</v>
      </c>
      <c r="G450" s="40">
        <v>0</v>
      </c>
      <c r="H450" s="55">
        <f t="shared" si="75"/>
        <v>0.077861</v>
      </c>
      <c r="I450" s="233">
        <v>0</v>
      </c>
      <c r="J450" s="233">
        <v>0.017235</v>
      </c>
      <c r="K450" s="233">
        <v>0.060626</v>
      </c>
      <c r="L450" s="233">
        <v>0</v>
      </c>
      <c r="M450" s="233"/>
      <c r="N450" s="233"/>
      <c r="O450" s="233"/>
      <c r="P450" s="233"/>
      <c r="Q450" s="233"/>
      <c r="R450" s="55">
        <f t="shared" si="76"/>
        <v>0.077861</v>
      </c>
      <c r="S450" s="233">
        <v>0</v>
      </c>
      <c r="T450" s="233">
        <v>0.017235</v>
      </c>
      <c r="U450" s="233">
        <v>0.060626</v>
      </c>
      <c r="V450" s="233">
        <v>0</v>
      </c>
      <c r="W450" s="4"/>
      <c r="X450" s="4"/>
      <c r="Y450" s="4"/>
      <c r="Z450" s="4"/>
      <c r="AA450" s="4"/>
      <c r="AB450" s="4"/>
      <c r="AC450" s="4"/>
      <c r="AD450" s="4"/>
      <c r="AE450" s="78">
        <v>2013</v>
      </c>
      <c r="AF450" s="78">
        <v>30</v>
      </c>
      <c r="AG450" s="85" t="s">
        <v>183</v>
      </c>
      <c r="AH450" s="85" t="s">
        <v>163</v>
      </c>
      <c r="AI450" s="40" t="s">
        <v>182</v>
      </c>
      <c r="AJ450" s="236"/>
    </row>
    <row r="451" spans="1:36" ht="31.5">
      <c r="A451" s="50" t="s">
        <v>66</v>
      </c>
      <c r="B451" s="53" t="s">
        <v>119</v>
      </c>
      <c r="C451" s="40">
        <v>0</v>
      </c>
      <c r="D451" s="40">
        <v>0</v>
      </c>
      <c r="E451" s="40">
        <v>0</v>
      </c>
      <c r="F451" s="40">
        <v>0</v>
      </c>
      <c r="G451" s="40">
        <v>0</v>
      </c>
      <c r="H451" s="55">
        <f t="shared" si="75"/>
        <v>0.123109</v>
      </c>
      <c r="I451" s="233">
        <v>0</v>
      </c>
      <c r="J451" s="233">
        <v>0.024113</v>
      </c>
      <c r="K451" s="233">
        <v>0.098996</v>
      </c>
      <c r="L451" s="233">
        <v>0</v>
      </c>
      <c r="M451" s="233"/>
      <c r="N451" s="233"/>
      <c r="O451" s="233"/>
      <c r="P451" s="233"/>
      <c r="Q451" s="233"/>
      <c r="R451" s="55">
        <f t="shared" si="76"/>
        <v>0.123109</v>
      </c>
      <c r="S451" s="233">
        <v>0</v>
      </c>
      <c r="T451" s="233">
        <v>0.024113</v>
      </c>
      <c r="U451" s="233">
        <v>0.098996</v>
      </c>
      <c r="V451" s="233">
        <v>0</v>
      </c>
      <c r="W451" s="4"/>
      <c r="X451" s="4"/>
      <c r="Y451" s="4"/>
      <c r="Z451" s="4"/>
      <c r="AA451" s="4"/>
      <c r="AB451" s="4"/>
      <c r="AC451" s="4"/>
      <c r="AD451" s="4"/>
      <c r="AE451" s="78">
        <v>2013</v>
      </c>
      <c r="AF451" s="78">
        <v>30</v>
      </c>
      <c r="AG451" s="85" t="s">
        <v>183</v>
      </c>
      <c r="AH451" s="85" t="s">
        <v>163</v>
      </c>
      <c r="AI451" s="40" t="s">
        <v>184</v>
      </c>
      <c r="AJ451" s="236"/>
    </row>
    <row r="452" spans="1:36" ht="31.5">
      <c r="A452" s="50" t="s">
        <v>67</v>
      </c>
      <c r="B452" s="53" t="s">
        <v>120</v>
      </c>
      <c r="C452" s="40">
        <v>0</v>
      </c>
      <c r="D452" s="40">
        <v>0</v>
      </c>
      <c r="E452" s="40">
        <v>0</v>
      </c>
      <c r="F452" s="40">
        <v>0</v>
      </c>
      <c r="G452" s="40">
        <v>0</v>
      </c>
      <c r="H452" s="55">
        <f t="shared" si="75"/>
        <v>0.11572500000000001</v>
      </c>
      <c r="I452" s="233">
        <v>0</v>
      </c>
      <c r="J452" s="233">
        <v>0.022705</v>
      </c>
      <c r="K452" s="233">
        <v>0.09302</v>
      </c>
      <c r="L452" s="233">
        <v>0</v>
      </c>
      <c r="M452" s="233"/>
      <c r="N452" s="233"/>
      <c r="O452" s="233"/>
      <c r="P452" s="233"/>
      <c r="Q452" s="233"/>
      <c r="R452" s="55">
        <f t="shared" si="76"/>
        <v>0.11572500000000001</v>
      </c>
      <c r="S452" s="233">
        <v>0</v>
      </c>
      <c r="T452" s="233">
        <v>0.022705</v>
      </c>
      <c r="U452" s="233">
        <v>0.09302</v>
      </c>
      <c r="V452" s="233">
        <v>0</v>
      </c>
      <c r="W452" s="4"/>
      <c r="X452" s="4"/>
      <c r="Y452" s="4"/>
      <c r="Z452" s="4"/>
      <c r="AA452" s="4"/>
      <c r="AB452" s="4"/>
      <c r="AC452" s="4"/>
      <c r="AD452" s="4"/>
      <c r="AE452" s="78">
        <v>2013</v>
      </c>
      <c r="AF452" s="78">
        <v>30</v>
      </c>
      <c r="AG452" s="85" t="s">
        <v>183</v>
      </c>
      <c r="AH452" s="85" t="s">
        <v>163</v>
      </c>
      <c r="AI452" s="40" t="s">
        <v>185</v>
      </c>
      <c r="AJ452" s="236"/>
    </row>
    <row r="453" spans="1:36" ht="31.5">
      <c r="A453" s="50" t="s">
        <v>68</v>
      </c>
      <c r="B453" s="53" t="s">
        <v>123</v>
      </c>
      <c r="C453" s="40">
        <v>0</v>
      </c>
      <c r="D453" s="40">
        <v>0</v>
      </c>
      <c r="E453" s="40">
        <v>0</v>
      </c>
      <c r="F453" s="40">
        <v>0</v>
      </c>
      <c r="G453" s="40">
        <v>0</v>
      </c>
      <c r="H453" s="55">
        <f t="shared" si="75"/>
        <v>0.179768</v>
      </c>
      <c r="I453" s="233">
        <v>0</v>
      </c>
      <c r="J453" s="233">
        <v>0.042747</v>
      </c>
      <c r="K453" s="233">
        <v>0.137021</v>
      </c>
      <c r="L453" s="233">
        <v>0</v>
      </c>
      <c r="M453" s="233"/>
      <c r="N453" s="233"/>
      <c r="O453" s="233"/>
      <c r="P453" s="233"/>
      <c r="Q453" s="233"/>
      <c r="R453" s="55">
        <f t="shared" si="76"/>
        <v>0.179768</v>
      </c>
      <c r="S453" s="233">
        <v>0</v>
      </c>
      <c r="T453" s="233">
        <v>0.042747</v>
      </c>
      <c r="U453" s="233">
        <v>0.137021</v>
      </c>
      <c r="V453" s="233">
        <v>0</v>
      </c>
      <c r="W453" s="4"/>
      <c r="X453" s="4"/>
      <c r="Y453" s="4"/>
      <c r="Z453" s="4"/>
      <c r="AA453" s="4"/>
      <c r="AB453" s="4"/>
      <c r="AC453" s="4"/>
      <c r="AD453" s="4"/>
      <c r="AE453" s="78">
        <v>2013</v>
      </c>
      <c r="AF453" s="78">
        <v>30</v>
      </c>
      <c r="AG453" s="85"/>
      <c r="AH453" s="85" t="s">
        <v>275</v>
      </c>
      <c r="AI453" s="234">
        <v>0.31</v>
      </c>
      <c r="AJ453" s="236"/>
    </row>
    <row r="454" spans="1:36" ht="16.5" customHeight="1">
      <c r="A454" s="50" t="s">
        <v>69</v>
      </c>
      <c r="B454" s="53" t="s">
        <v>124</v>
      </c>
      <c r="C454" s="40">
        <v>0</v>
      </c>
      <c r="D454" s="40">
        <v>0</v>
      </c>
      <c r="E454" s="40">
        <v>0</v>
      </c>
      <c r="F454" s="40">
        <v>0</v>
      </c>
      <c r="G454" s="40">
        <v>0</v>
      </c>
      <c r="H454" s="55">
        <f t="shared" si="75"/>
        <v>0.213837</v>
      </c>
      <c r="I454" s="233">
        <v>0</v>
      </c>
      <c r="J454" s="233">
        <v>0.036403</v>
      </c>
      <c r="K454" s="233">
        <v>0.177434</v>
      </c>
      <c r="L454" s="233">
        <v>0</v>
      </c>
      <c r="M454" s="233"/>
      <c r="N454" s="233"/>
      <c r="O454" s="233"/>
      <c r="P454" s="233"/>
      <c r="Q454" s="233"/>
      <c r="R454" s="55">
        <f t="shared" si="76"/>
        <v>0.213837</v>
      </c>
      <c r="S454" s="233">
        <v>0</v>
      </c>
      <c r="T454" s="233">
        <v>0.036403</v>
      </c>
      <c r="U454" s="233">
        <v>0.177434</v>
      </c>
      <c r="V454" s="233">
        <v>0</v>
      </c>
      <c r="W454" s="4"/>
      <c r="X454" s="4"/>
      <c r="Y454" s="4"/>
      <c r="Z454" s="4"/>
      <c r="AA454" s="4"/>
      <c r="AB454" s="4"/>
      <c r="AC454" s="4"/>
      <c r="AD454" s="4"/>
      <c r="AE454" s="78">
        <v>2013</v>
      </c>
      <c r="AF454" s="78">
        <v>30</v>
      </c>
      <c r="AG454" s="85"/>
      <c r="AH454" s="85" t="s">
        <v>275</v>
      </c>
      <c r="AI454" s="234">
        <v>0.18</v>
      </c>
      <c r="AJ454" s="236"/>
    </row>
    <row r="455" spans="1:36" ht="15.75">
      <c r="A455" s="50" t="s">
        <v>70</v>
      </c>
      <c r="B455" s="53" t="s">
        <v>125</v>
      </c>
      <c r="C455" s="40">
        <v>0</v>
      </c>
      <c r="D455" s="40">
        <v>0</v>
      </c>
      <c r="E455" s="40">
        <v>0</v>
      </c>
      <c r="F455" s="40">
        <v>0</v>
      </c>
      <c r="G455" s="40">
        <v>0</v>
      </c>
      <c r="H455" s="55">
        <f t="shared" si="75"/>
        <v>0.101124</v>
      </c>
      <c r="I455" s="233">
        <v>0</v>
      </c>
      <c r="J455" s="233">
        <v>0.035846</v>
      </c>
      <c r="K455" s="233">
        <v>0.065278</v>
      </c>
      <c r="L455" s="233">
        <v>0</v>
      </c>
      <c r="M455" s="233"/>
      <c r="N455" s="233"/>
      <c r="O455" s="233"/>
      <c r="P455" s="233"/>
      <c r="Q455" s="233"/>
      <c r="R455" s="55">
        <f t="shared" si="76"/>
        <v>0.101124</v>
      </c>
      <c r="S455" s="233">
        <v>0</v>
      </c>
      <c r="T455" s="233">
        <v>0.035846</v>
      </c>
      <c r="U455" s="233">
        <v>0.065278</v>
      </c>
      <c r="V455" s="233">
        <v>0</v>
      </c>
      <c r="W455" s="4"/>
      <c r="X455" s="4"/>
      <c r="Y455" s="4"/>
      <c r="Z455" s="4"/>
      <c r="AA455" s="4"/>
      <c r="AB455" s="4"/>
      <c r="AC455" s="4"/>
      <c r="AD455" s="4"/>
      <c r="AE455" s="78">
        <v>2013</v>
      </c>
      <c r="AF455" s="78">
        <v>30</v>
      </c>
      <c r="AG455" s="85" t="s">
        <v>276</v>
      </c>
      <c r="AH455" s="85" t="s">
        <v>282</v>
      </c>
      <c r="AI455" s="40">
        <v>0.12</v>
      </c>
      <c r="AJ455" s="236"/>
    </row>
    <row r="456" spans="1:36" ht="15.75">
      <c r="A456" s="50" t="s">
        <v>71</v>
      </c>
      <c r="B456" s="53" t="s">
        <v>126</v>
      </c>
      <c r="C456" s="40">
        <v>0</v>
      </c>
      <c r="D456" s="40">
        <v>0</v>
      </c>
      <c r="E456" s="40">
        <v>0</v>
      </c>
      <c r="F456" s="40">
        <v>0</v>
      </c>
      <c r="G456" s="40">
        <v>0</v>
      </c>
      <c r="H456" s="55">
        <f t="shared" si="75"/>
        <v>0.068884</v>
      </c>
      <c r="I456" s="233">
        <v>0</v>
      </c>
      <c r="J456" s="233">
        <v>0.018425</v>
      </c>
      <c r="K456" s="233">
        <v>0.050459</v>
      </c>
      <c r="L456" s="233">
        <v>0</v>
      </c>
      <c r="M456" s="233"/>
      <c r="N456" s="233"/>
      <c r="O456" s="233"/>
      <c r="P456" s="233"/>
      <c r="Q456" s="233"/>
      <c r="R456" s="55">
        <f t="shared" si="76"/>
        <v>0.068884</v>
      </c>
      <c r="S456" s="233">
        <v>0</v>
      </c>
      <c r="T456" s="233">
        <v>0.018425</v>
      </c>
      <c r="U456" s="233">
        <v>0.050459</v>
      </c>
      <c r="V456" s="233">
        <v>0</v>
      </c>
      <c r="W456" s="4"/>
      <c r="X456" s="4"/>
      <c r="Y456" s="4"/>
      <c r="Z456" s="4"/>
      <c r="AA456" s="4"/>
      <c r="AB456" s="4"/>
      <c r="AC456" s="4"/>
      <c r="AD456" s="4"/>
      <c r="AE456" s="78">
        <v>2013</v>
      </c>
      <c r="AF456" s="78">
        <v>30</v>
      </c>
      <c r="AG456" s="85" t="s">
        <v>276</v>
      </c>
      <c r="AH456" s="85" t="s">
        <v>282</v>
      </c>
      <c r="AI456" s="40">
        <v>0.26</v>
      </c>
      <c r="AJ456" s="236"/>
    </row>
    <row r="457" spans="1:36" ht="15.75">
      <c r="A457" s="50" t="s">
        <v>72</v>
      </c>
      <c r="B457" s="53" t="s">
        <v>110</v>
      </c>
      <c r="C457" s="40">
        <v>0</v>
      </c>
      <c r="D457" s="40">
        <v>0</v>
      </c>
      <c r="E457" s="40">
        <v>0</v>
      </c>
      <c r="F457" s="40">
        <v>0</v>
      </c>
      <c r="G457" s="40">
        <v>0</v>
      </c>
      <c r="H457" s="55">
        <f t="shared" si="75"/>
        <v>0.099077</v>
      </c>
      <c r="I457" s="233">
        <v>0</v>
      </c>
      <c r="J457" s="233">
        <v>0.033429</v>
      </c>
      <c r="K457" s="233">
        <v>0.065648</v>
      </c>
      <c r="L457" s="233">
        <v>0</v>
      </c>
      <c r="M457" s="233"/>
      <c r="N457" s="233"/>
      <c r="O457" s="233"/>
      <c r="P457" s="233"/>
      <c r="Q457" s="233"/>
      <c r="R457" s="55">
        <f t="shared" si="76"/>
        <v>0.099077</v>
      </c>
      <c r="S457" s="233">
        <v>0</v>
      </c>
      <c r="T457" s="233">
        <v>0.033429</v>
      </c>
      <c r="U457" s="233">
        <v>0.065648</v>
      </c>
      <c r="V457" s="233">
        <v>0</v>
      </c>
      <c r="W457" s="4"/>
      <c r="X457" s="4"/>
      <c r="Y457" s="4"/>
      <c r="Z457" s="4"/>
      <c r="AA457" s="4"/>
      <c r="AB457" s="4"/>
      <c r="AC457" s="4"/>
      <c r="AD457" s="4"/>
      <c r="AE457" s="78">
        <v>2013</v>
      </c>
      <c r="AF457" s="78">
        <v>30</v>
      </c>
      <c r="AG457" s="85" t="s">
        <v>276</v>
      </c>
      <c r="AH457" s="85" t="s">
        <v>282</v>
      </c>
      <c r="AI457" s="40">
        <v>0.09</v>
      </c>
      <c r="AJ457" s="236"/>
    </row>
    <row r="458" spans="1:36" ht="15.75">
      <c r="A458" s="50" t="s">
        <v>73</v>
      </c>
      <c r="B458" s="53" t="s">
        <v>111</v>
      </c>
      <c r="C458" s="40">
        <v>0</v>
      </c>
      <c r="D458" s="40">
        <v>0</v>
      </c>
      <c r="E458" s="40">
        <v>0</v>
      </c>
      <c r="F458" s="40">
        <v>0</v>
      </c>
      <c r="G458" s="40">
        <v>0</v>
      </c>
      <c r="H458" s="55">
        <f t="shared" si="75"/>
        <v>0.044203</v>
      </c>
      <c r="I458" s="233">
        <v>0</v>
      </c>
      <c r="J458" s="233">
        <v>0.015364</v>
      </c>
      <c r="K458" s="233">
        <v>0.028839</v>
      </c>
      <c r="L458" s="233">
        <v>0</v>
      </c>
      <c r="M458" s="233"/>
      <c r="N458" s="233"/>
      <c r="O458" s="233"/>
      <c r="P458" s="233"/>
      <c r="Q458" s="233"/>
      <c r="R458" s="55">
        <f t="shared" si="76"/>
        <v>0.044203</v>
      </c>
      <c r="S458" s="233">
        <v>0</v>
      </c>
      <c r="T458" s="233">
        <v>0.015364</v>
      </c>
      <c r="U458" s="233">
        <v>0.028839</v>
      </c>
      <c r="V458" s="233">
        <v>0</v>
      </c>
      <c r="W458" s="4"/>
      <c r="X458" s="4"/>
      <c r="Y458" s="4"/>
      <c r="Z458" s="4"/>
      <c r="AA458" s="4"/>
      <c r="AB458" s="4"/>
      <c r="AC458" s="4"/>
      <c r="AD458" s="4"/>
      <c r="AE458" s="78">
        <v>2013</v>
      </c>
      <c r="AF458" s="78">
        <v>30</v>
      </c>
      <c r="AG458" s="85" t="s">
        <v>276</v>
      </c>
      <c r="AH458" s="85" t="s">
        <v>282</v>
      </c>
      <c r="AI458" s="158">
        <v>0.045</v>
      </c>
      <c r="AJ458" s="236"/>
    </row>
    <row r="459" spans="1:36" ht="31.5">
      <c r="A459" s="50" t="s">
        <v>74</v>
      </c>
      <c r="B459" s="53" t="s">
        <v>127</v>
      </c>
      <c r="C459" s="40">
        <v>0</v>
      </c>
      <c r="D459" s="40">
        <v>0</v>
      </c>
      <c r="E459" s="40">
        <v>0</v>
      </c>
      <c r="F459" s="40">
        <v>0</v>
      </c>
      <c r="G459" s="40">
        <v>0</v>
      </c>
      <c r="H459" s="55">
        <f t="shared" si="75"/>
        <v>0.085914</v>
      </c>
      <c r="I459" s="233">
        <v>0</v>
      </c>
      <c r="J459" s="233">
        <v>0.01127</v>
      </c>
      <c r="K459" s="233">
        <v>0.074644</v>
      </c>
      <c r="L459" s="233">
        <v>0</v>
      </c>
      <c r="M459" s="233"/>
      <c r="N459" s="233"/>
      <c r="O459" s="233"/>
      <c r="P459" s="233"/>
      <c r="Q459" s="233"/>
      <c r="R459" s="55">
        <f t="shared" si="76"/>
        <v>0.085914</v>
      </c>
      <c r="S459" s="233">
        <v>0</v>
      </c>
      <c r="T459" s="233">
        <v>0.01127</v>
      </c>
      <c r="U459" s="233">
        <v>0.074644</v>
      </c>
      <c r="V459" s="233">
        <v>0</v>
      </c>
      <c r="W459" s="4"/>
      <c r="X459" s="4"/>
      <c r="Y459" s="4"/>
      <c r="Z459" s="4"/>
      <c r="AA459" s="4"/>
      <c r="AB459" s="4"/>
      <c r="AC459" s="4"/>
      <c r="AD459" s="4"/>
      <c r="AE459" s="78">
        <v>2013</v>
      </c>
      <c r="AF459" s="78">
        <v>30</v>
      </c>
      <c r="AG459" s="85" t="s">
        <v>276</v>
      </c>
      <c r="AH459" s="85" t="s">
        <v>163</v>
      </c>
      <c r="AI459" s="158" t="s">
        <v>186</v>
      </c>
      <c r="AJ459" s="236"/>
    </row>
    <row r="460" spans="1:36" ht="31.5">
      <c r="A460" s="50" t="s">
        <v>75</v>
      </c>
      <c r="B460" s="53" t="s">
        <v>128</v>
      </c>
      <c r="C460" s="40">
        <v>0</v>
      </c>
      <c r="D460" s="40">
        <v>0</v>
      </c>
      <c r="E460" s="40">
        <v>0</v>
      </c>
      <c r="F460" s="40">
        <v>0</v>
      </c>
      <c r="G460" s="40">
        <v>0</v>
      </c>
      <c r="H460" s="55">
        <f t="shared" si="75"/>
        <v>0.027454</v>
      </c>
      <c r="I460" s="233">
        <v>0</v>
      </c>
      <c r="J460" s="233">
        <v>0.007285</v>
      </c>
      <c r="K460" s="233">
        <v>0.020169</v>
      </c>
      <c r="L460" s="233">
        <v>0</v>
      </c>
      <c r="M460" s="233"/>
      <c r="N460" s="233"/>
      <c r="O460" s="233"/>
      <c r="P460" s="233"/>
      <c r="Q460" s="233"/>
      <c r="R460" s="55">
        <f t="shared" si="76"/>
        <v>0.027454</v>
      </c>
      <c r="S460" s="233">
        <v>0</v>
      </c>
      <c r="T460" s="233">
        <v>0.007285</v>
      </c>
      <c r="U460" s="233">
        <v>0.020169</v>
      </c>
      <c r="V460" s="233">
        <v>0</v>
      </c>
      <c r="W460" s="4"/>
      <c r="X460" s="4"/>
      <c r="Y460" s="4"/>
      <c r="Z460" s="4"/>
      <c r="AA460" s="4"/>
      <c r="AB460" s="4"/>
      <c r="AC460" s="4"/>
      <c r="AD460" s="4"/>
      <c r="AE460" s="78">
        <v>2013</v>
      </c>
      <c r="AF460" s="78">
        <v>30</v>
      </c>
      <c r="AG460" s="85"/>
      <c r="AH460" s="85" t="s">
        <v>282</v>
      </c>
      <c r="AI460" s="158">
        <v>0.075</v>
      </c>
      <c r="AJ460" s="236"/>
    </row>
    <row r="461" spans="1:36" ht="31.5">
      <c r="A461" s="50" t="s">
        <v>76</v>
      </c>
      <c r="B461" s="53" t="s">
        <v>129</v>
      </c>
      <c r="C461" s="40">
        <v>0</v>
      </c>
      <c r="D461" s="40">
        <v>0</v>
      </c>
      <c r="E461" s="40">
        <v>0</v>
      </c>
      <c r="F461" s="40">
        <v>0</v>
      </c>
      <c r="G461" s="40">
        <v>0</v>
      </c>
      <c r="H461" s="55">
        <f t="shared" si="75"/>
        <v>0.256003</v>
      </c>
      <c r="I461" s="233">
        <v>0</v>
      </c>
      <c r="J461" s="233">
        <v>0.054043</v>
      </c>
      <c r="K461" s="233">
        <v>0.20196</v>
      </c>
      <c r="L461" s="233">
        <v>0</v>
      </c>
      <c r="M461" s="233"/>
      <c r="N461" s="233"/>
      <c r="O461" s="233"/>
      <c r="P461" s="233"/>
      <c r="Q461" s="233"/>
      <c r="R461" s="55">
        <f t="shared" si="76"/>
        <v>0.256003</v>
      </c>
      <c r="S461" s="233">
        <v>0</v>
      </c>
      <c r="T461" s="233">
        <v>0.054043</v>
      </c>
      <c r="U461" s="233">
        <v>0.20196</v>
      </c>
      <c r="V461" s="233">
        <v>0</v>
      </c>
      <c r="W461" s="4"/>
      <c r="X461" s="4"/>
      <c r="Y461" s="4"/>
      <c r="Z461" s="4"/>
      <c r="AA461" s="4"/>
      <c r="AB461" s="4"/>
      <c r="AC461" s="4"/>
      <c r="AD461" s="4"/>
      <c r="AE461" s="78">
        <v>2013</v>
      </c>
      <c r="AF461" s="78">
        <v>30</v>
      </c>
      <c r="AG461" s="85" t="s">
        <v>276</v>
      </c>
      <c r="AH461" s="85" t="s">
        <v>163</v>
      </c>
      <c r="AI461" s="158" t="s">
        <v>187</v>
      </c>
      <c r="AJ461" s="236"/>
    </row>
    <row r="462" spans="1:36" ht="31.5">
      <c r="A462" s="50" t="s">
        <v>77</v>
      </c>
      <c r="B462" s="53" t="s">
        <v>130</v>
      </c>
      <c r="C462" s="40">
        <v>0</v>
      </c>
      <c r="D462" s="40">
        <v>0</v>
      </c>
      <c r="E462" s="40">
        <v>0</v>
      </c>
      <c r="F462" s="40">
        <v>0</v>
      </c>
      <c r="G462" s="40">
        <v>0</v>
      </c>
      <c r="H462" s="55">
        <f t="shared" si="75"/>
        <v>0.424441</v>
      </c>
      <c r="I462" s="233">
        <v>0</v>
      </c>
      <c r="J462" s="233">
        <v>0.087264</v>
      </c>
      <c r="K462" s="233">
        <v>0.337177</v>
      </c>
      <c r="L462" s="233">
        <v>0</v>
      </c>
      <c r="M462" s="233"/>
      <c r="N462" s="233"/>
      <c r="O462" s="233"/>
      <c r="P462" s="233"/>
      <c r="Q462" s="233"/>
      <c r="R462" s="55">
        <f t="shared" si="76"/>
        <v>0.424441</v>
      </c>
      <c r="S462" s="233">
        <v>0</v>
      </c>
      <c r="T462" s="233">
        <v>0.087264</v>
      </c>
      <c r="U462" s="233">
        <v>0.337177</v>
      </c>
      <c r="V462" s="233">
        <v>0</v>
      </c>
      <c r="W462" s="4"/>
      <c r="X462" s="4"/>
      <c r="Y462" s="4"/>
      <c r="Z462" s="4"/>
      <c r="AA462" s="4"/>
      <c r="AB462" s="4"/>
      <c r="AC462" s="4"/>
      <c r="AD462" s="4"/>
      <c r="AE462" s="78">
        <v>2013</v>
      </c>
      <c r="AF462" s="78">
        <v>30</v>
      </c>
      <c r="AG462" s="85" t="s">
        <v>162</v>
      </c>
      <c r="AH462" s="85" t="s">
        <v>163</v>
      </c>
      <c r="AI462" s="158" t="s">
        <v>188</v>
      </c>
      <c r="AJ462" s="236"/>
    </row>
    <row r="463" spans="1:36" ht="31.5">
      <c r="A463" s="50" t="s">
        <v>78</v>
      </c>
      <c r="B463" s="53" t="s">
        <v>131</v>
      </c>
      <c r="C463" s="40">
        <v>0</v>
      </c>
      <c r="D463" s="40">
        <v>0</v>
      </c>
      <c r="E463" s="40">
        <v>0</v>
      </c>
      <c r="F463" s="40">
        <v>0</v>
      </c>
      <c r="G463" s="40">
        <v>0</v>
      </c>
      <c r="H463" s="55">
        <f t="shared" si="75"/>
        <v>0.08186299999999999</v>
      </c>
      <c r="I463" s="233">
        <v>0</v>
      </c>
      <c r="J463" s="233">
        <v>0.015591</v>
      </c>
      <c r="K463" s="233">
        <v>0.066272</v>
      </c>
      <c r="L463" s="233">
        <v>0</v>
      </c>
      <c r="M463" s="233"/>
      <c r="N463" s="233"/>
      <c r="O463" s="233"/>
      <c r="P463" s="233"/>
      <c r="Q463" s="233"/>
      <c r="R463" s="55">
        <f t="shared" si="76"/>
        <v>0.08186299999999999</v>
      </c>
      <c r="S463" s="233">
        <v>0</v>
      </c>
      <c r="T463" s="233">
        <v>0.015591</v>
      </c>
      <c r="U463" s="233">
        <v>0.066272</v>
      </c>
      <c r="V463" s="233">
        <v>0</v>
      </c>
      <c r="W463" s="4"/>
      <c r="X463" s="4"/>
      <c r="Y463" s="4"/>
      <c r="Z463" s="4"/>
      <c r="AA463" s="4"/>
      <c r="AB463" s="4"/>
      <c r="AC463" s="4"/>
      <c r="AD463" s="4"/>
      <c r="AE463" s="78">
        <v>2013</v>
      </c>
      <c r="AF463" s="78">
        <v>30</v>
      </c>
      <c r="AG463" s="85" t="s">
        <v>745</v>
      </c>
      <c r="AH463" s="85" t="s">
        <v>282</v>
      </c>
      <c r="AI463" s="158">
        <v>0.27</v>
      </c>
      <c r="AJ463" s="236"/>
    </row>
    <row r="464" spans="1:36" ht="16.5" customHeight="1">
      <c r="A464" s="50" t="s">
        <v>79</v>
      </c>
      <c r="B464" s="53" t="s">
        <v>132</v>
      </c>
      <c r="C464" s="40">
        <v>0</v>
      </c>
      <c r="D464" s="40">
        <v>0</v>
      </c>
      <c r="E464" s="40">
        <v>0</v>
      </c>
      <c r="F464" s="40">
        <v>0</v>
      </c>
      <c r="G464" s="40">
        <v>0</v>
      </c>
      <c r="H464" s="55">
        <f t="shared" si="75"/>
        <v>0.015499</v>
      </c>
      <c r="I464" s="233">
        <v>0</v>
      </c>
      <c r="J464" s="233">
        <v>0.003624</v>
      </c>
      <c r="K464" s="233">
        <v>0.011875</v>
      </c>
      <c r="L464" s="233">
        <v>0</v>
      </c>
      <c r="M464" s="233"/>
      <c r="N464" s="233"/>
      <c r="O464" s="233"/>
      <c r="P464" s="233"/>
      <c r="Q464" s="233"/>
      <c r="R464" s="55">
        <f t="shared" si="76"/>
        <v>0.015499</v>
      </c>
      <c r="S464" s="233">
        <v>0</v>
      </c>
      <c r="T464" s="233">
        <v>0.003624</v>
      </c>
      <c r="U464" s="233">
        <v>0.011875</v>
      </c>
      <c r="V464" s="233">
        <v>0</v>
      </c>
      <c r="W464" s="4"/>
      <c r="X464" s="4"/>
      <c r="Y464" s="4"/>
      <c r="Z464" s="4"/>
      <c r="AA464" s="4"/>
      <c r="AB464" s="4"/>
      <c r="AC464" s="4"/>
      <c r="AD464" s="4"/>
      <c r="AE464" s="78">
        <v>2013</v>
      </c>
      <c r="AF464" s="78">
        <v>30</v>
      </c>
      <c r="AG464" s="85" t="s">
        <v>276</v>
      </c>
      <c r="AH464" s="85" t="s">
        <v>282</v>
      </c>
      <c r="AI464" s="158">
        <v>0.05</v>
      </c>
      <c r="AJ464" s="236"/>
    </row>
    <row r="465" spans="1:36" ht="15.75">
      <c r="A465" s="50" t="s">
        <v>80</v>
      </c>
      <c r="B465" s="53" t="s">
        <v>133</v>
      </c>
      <c r="C465" s="40">
        <v>0</v>
      </c>
      <c r="D465" s="40">
        <v>0</v>
      </c>
      <c r="E465" s="40">
        <v>0</v>
      </c>
      <c r="F465" s="40">
        <v>0</v>
      </c>
      <c r="G465" s="40">
        <v>0</v>
      </c>
      <c r="H465" s="55">
        <f t="shared" si="75"/>
        <v>0.074935</v>
      </c>
      <c r="I465" s="233">
        <v>0</v>
      </c>
      <c r="J465" s="233">
        <v>0</v>
      </c>
      <c r="K465" s="233">
        <v>0.074935</v>
      </c>
      <c r="L465" s="233">
        <v>0</v>
      </c>
      <c r="M465" s="233"/>
      <c r="N465" s="233"/>
      <c r="O465" s="233"/>
      <c r="P465" s="233"/>
      <c r="Q465" s="233"/>
      <c r="R465" s="55">
        <f t="shared" si="76"/>
        <v>0.074935</v>
      </c>
      <c r="S465" s="233">
        <v>0</v>
      </c>
      <c r="T465" s="233">
        <v>0</v>
      </c>
      <c r="U465" s="233">
        <v>0.074935</v>
      </c>
      <c r="V465" s="233">
        <v>0</v>
      </c>
      <c r="W465" s="4"/>
      <c r="X465" s="4"/>
      <c r="Y465" s="4"/>
      <c r="Z465" s="4"/>
      <c r="AA465" s="4"/>
      <c r="AB465" s="4"/>
      <c r="AC465" s="4"/>
      <c r="AD465" s="4"/>
      <c r="AE465" s="78">
        <v>2013</v>
      </c>
      <c r="AF465" s="78">
        <v>30</v>
      </c>
      <c r="AG465" s="85"/>
      <c r="AH465" s="85" t="s">
        <v>275</v>
      </c>
      <c r="AI465" s="158">
        <v>0.156</v>
      </c>
      <c r="AJ465" s="236"/>
    </row>
    <row r="466" spans="1:36" ht="15.75">
      <c r="A466" s="50" t="s">
        <v>81</v>
      </c>
      <c r="B466" s="53" t="s">
        <v>134</v>
      </c>
      <c r="C466" s="40">
        <v>0</v>
      </c>
      <c r="D466" s="40">
        <v>0</v>
      </c>
      <c r="E466" s="40">
        <v>0</v>
      </c>
      <c r="F466" s="40">
        <v>0</v>
      </c>
      <c r="G466" s="40">
        <v>0</v>
      </c>
      <c r="H466" s="55">
        <f aca="true" t="shared" si="77" ref="H466:H472">SUM(I466:L466)</f>
        <v>0.309248</v>
      </c>
      <c r="I466" s="233">
        <v>0</v>
      </c>
      <c r="J466" s="233">
        <v>0.085054</v>
      </c>
      <c r="K466" s="233">
        <v>0.224194</v>
      </c>
      <c r="L466" s="233">
        <v>0</v>
      </c>
      <c r="M466" s="233"/>
      <c r="N466" s="233"/>
      <c r="O466" s="233"/>
      <c r="P466" s="233"/>
      <c r="Q466" s="233"/>
      <c r="R466" s="55">
        <f aca="true" t="shared" si="78" ref="R466:R472">SUM(S466:V466)</f>
        <v>0.309248</v>
      </c>
      <c r="S466" s="233">
        <v>0</v>
      </c>
      <c r="T466" s="233">
        <v>0.085054</v>
      </c>
      <c r="U466" s="233">
        <v>0.224194</v>
      </c>
      <c r="V466" s="233">
        <v>0</v>
      </c>
      <c r="W466" s="4"/>
      <c r="X466" s="4"/>
      <c r="Y466" s="4"/>
      <c r="Z466" s="4"/>
      <c r="AA466" s="4"/>
      <c r="AB466" s="4"/>
      <c r="AC466" s="4"/>
      <c r="AD466" s="4"/>
      <c r="AE466" s="78">
        <v>2013</v>
      </c>
      <c r="AF466" s="78">
        <v>30</v>
      </c>
      <c r="AG466" s="85"/>
      <c r="AH466" s="85" t="s">
        <v>275</v>
      </c>
      <c r="AI466" s="158">
        <v>0.415</v>
      </c>
      <c r="AJ466" s="236"/>
    </row>
    <row r="467" spans="1:36" ht="15.75">
      <c r="A467" s="50" t="s">
        <v>82</v>
      </c>
      <c r="B467" s="53" t="s">
        <v>136</v>
      </c>
      <c r="C467" s="40">
        <v>0</v>
      </c>
      <c r="D467" s="40">
        <v>0</v>
      </c>
      <c r="E467" s="40">
        <v>0</v>
      </c>
      <c r="F467" s="40">
        <v>0</v>
      </c>
      <c r="G467" s="40">
        <v>0</v>
      </c>
      <c r="H467" s="55">
        <f t="shared" si="77"/>
        <v>0.013162</v>
      </c>
      <c r="I467" s="233">
        <v>0</v>
      </c>
      <c r="J467" s="233">
        <v>0.005714</v>
      </c>
      <c r="K467" s="233">
        <v>0.007448</v>
      </c>
      <c r="L467" s="233">
        <v>0</v>
      </c>
      <c r="M467" s="233"/>
      <c r="N467" s="233"/>
      <c r="O467" s="233"/>
      <c r="P467" s="233"/>
      <c r="Q467" s="233"/>
      <c r="R467" s="55">
        <f t="shared" si="78"/>
        <v>0.013162</v>
      </c>
      <c r="S467" s="233">
        <v>0</v>
      </c>
      <c r="T467" s="233">
        <v>0.005714</v>
      </c>
      <c r="U467" s="233">
        <v>0.007448</v>
      </c>
      <c r="V467" s="233">
        <v>0</v>
      </c>
      <c r="W467" s="4"/>
      <c r="X467" s="4"/>
      <c r="Y467" s="4"/>
      <c r="Z467" s="4"/>
      <c r="AA467" s="4"/>
      <c r="AB467" s="4"/>
      <c r="AC467" s="4"/>
      <c r="AD467" s="4"/>
      <c r="AE467" s="78">
        <v>2013</v>
      </c>
      <c r="AF467" s="78">
        <v>30</v>
      </c>
      <c r="AG467" s="85"/>
      <c r="AH467" s="85" t="s">
        <v>288</v>
      </c>
      <c r="AI467" s="158">
        <v>0.108</v>
      </c>
      <c r="AJ467" s="236"/>
    </row>
    <row r="468" spans="1:36" ht="15.75">
      <c r="A468" s="50" t="s">
        <v>83</v>
      </c>
      <c r="B468" s="53" t="s">
        <v>110</v>
      </c>
      <c r="C468" s="40">
        <v>0</v>
      </c>
      <c r="D468" s="40">
        <v>0</v>
      </c>
      <c r="E468" s="40">
        <v>0</v>
      </c>
      <c r="F468" s="40">
        <v>0</v>
      </c>
      <c r="G468" s="40">
        <v>0</v>
      </c>
      <c r="H468" s="55">
        <f t="shared" si="77"/>
        <v>0.134554</v>
      </c>
      <c r="I468" s="233">
        <v>0</v>
      </c>
      <c r="J468" s="233">
        <v>0.042907</v>
      </c>
      <c r="K468" s="233">
        <v>0.091647</v>
      </c>
      <c r="L468" s="233">
        <v>0</v>
      </c>
      <c r="M468" s="233"/>
      <c r="N468" s="233"/>
      <c r="O468" s="233"/>
      <c r="P468" s="233"/>
      <c r="Q468" s="233"/>
      <c r="R468" s="55">
        <f t="shared" si="78"/>
        <v>0.134554</v>
      </c>
      <c r="S468" s="233">
        <v>0</v>
      </c>
      <c r="T468" s="233">
        <v>0.042907</v>
      </c>
      <c r="U468" s="233">
        <v>0.091647</v>
      </c>
      <c r="V468" s="233">
        <v>0</v>
      </c>
      <c r="W468" s="4"/>
      <c r="X468" s="4"/>
      <c r="Y468" s="4"/>
      <c r="Z468" s="4"/>
      <c r="AA468" s="4"/>
      <c r="AB468" s="4"/>
      <c r="AC468" s="4"/>
      <c r="AD468" s="4"/>
      <c r="AE468" s="78">
        <v>2013</v>
      </c>
      <c r="AF468" s="78">
        <v>30</v>
      </c>
      <c r="AG468" s="85" t="s">
        <v>276</v>
      </c>
      <c r="AH468" s="85" t="s">
        <v>282</v>
      </c>
      <c r="AI468" s="158">
        <v>0.11</v>
      </c>
      <c r="AJ468" s="236"/>
    </row>
    <row r="469" spans="1:36" ht="31.5">
      <c r="A469" s="50" t="s">
        <v>84</v>
      </c>
      <c r="B469" s="53" t="s">
        <v>137</v>
      </c>
      <c r="C469" s="40">
        <v>0</v>
      </c>
      <c r="D469" s="40">
        <v>0</v>
      </c>
      <c r="E469" s="40">
        <v>0</v>
      </c>
      <c r="F469" s="40">
        <v>0</v>
      </c>
      <c r="G469" s="40">
        <v>0</v>
      </c>
      <c r="H469" s="55">
        <f t="shared" si="77"/>
        <v>0.280509</v>
      </c>
      <c r="I469" s="233">
        <v>0</v>
      </c>
      <c r="J469" s="233">
        <v>0.060479</v>
      </c>
      <c r="K469" s="233">
        <v>0.22003</v>
      </c>
      <c r="L469" s="233">
        <v>0</v>
      </c>
      <c r="M469" s="233"/>
      <c r="N469" s="233"/>
      <c r="O469" s="233"/>
      <c r="P469" s="233"/>
      <c r="Q469" s="233"/>
      <c r="R469" s="55">
        <f t="shared" si="78"/>
        <v>0.280509</v>
      </c>
      <c r="S469" s="233">
        <v>0</v>
      </c>
      <c r="T469" s="233">
        <v>0.060479</v>
      </c>
      <c r="U469" s="233">
        <v>0.22003</v>
      </c>
      <c r="V469" s="233">
        <v>0</v>
      </c>
      <c r="W469" s="4"/>
      <c r="X469" s="4"/>
      <c r="Y469" s="4"/>
      <c r="Z469" s="4"/>
      <c r="AA469" s="4"/>
      <c r="AB469" s="4"/>
      <c r="AC469" s="4"/>
      <c r="AD469" s="4"/>
      <c r="AE469" s="78">
        <v>2013</v>
      </c>
      <c r="AF469" s="78">
        <v>30</v>
      </c>
      <c r="AG469" s="85" t="s">
        <v>276</v>
      </c>
      <c r="AH469" s="85" t="s">
        <v>163</v>
      </c>
      <c r="AI469" s="158" t="s">
        <v>189</v>
      </c>
      <c r="AJ469" s="236"/>
    </row>
    <row r="470" spans="1:36" ht="15.75">
      <c r="A470" s="50" t="s">
        <v>141</v>
      </c>
      <c r="B470" s="53" t="s">
        <v>138</v>
      </c>
      <c r="C470" s="40">
        <v>0</v>
      </c>
      <c r="D470" s="40">
        <v>0</v>
      </c>
      <c r="E470" s="40">
        <v>0</v>
      </c>
      <c r="F470" s="40">
        <v>0</v>
      </c>
      <c r="G470" s="40">
        <v>0</v>
      </c>
      <c r="H470" s="55">
        <f t="shared" si="77"/>
        <v>0.280722</v>
      </c>
      <c r="I470" s="233">
        <v>0</v>
      </c>
      <c r="J470" s="233">
        <v>0.089948</v>
      </c>
      <c r="K470" s="233">
        <v>0.190774</v>
      </c>
      <c r="L470" s="233">
        <v>0</v>
      </c>
      <c r="M470" s="233"/>
      <c r="N470" s="233"/>
      <c r="O470" s="233"/>
      <c r="P470" s="233"/>
      <c r="Q470" s="233"/>
      <c r="R470" s="55">
        <f t="shared" si="78"/>
        <v>0.280722</v>
      </c>
      <c r="S470" s="233">
        <v>0</v>
      </c>
      <c r="T470" s="233">
        <v>0.089948</v>
      </c>
      <c r="U470" s="233">
        <v>0.190774</v>
      </c>
      <c r="V470" s="233">
        <v>0</v>
      </c>
      <c r="W470" s="4"/>
      <c r="X470" s="4"/>
      <c r="Y470" s="4"/>
      <c r="Z470" s="4"/>
      <c r="AA470" s="4"/>
      <c r="AB470" s="4"/>
      <c r="AC470" s="4"/>
      <c r="AD470" s="4"/>
      <c r="AE470" s="78">
        <v>2013</v>
      </c>
      <c r="AF470" s="78">
        <v>30</v>
      </c>
      <c r="AG470" s="85"/>
      <c r="AH470" s="85" t="s">
        <v>275</v>
      </c>
      <c r="AI470" s="158">
        <v>0.4</v>
      </c>
      <c r="AJ470" s="236"/>
    </row>
    <row r="471" spans="1:36" ht="31.5">
      <c r="A471" s="50" t="s">
        <v>142</v>
      </c>
      <c r="B471" s="53" t="s">
        <v>139</v>
      </c>
      <c r="C471" s="40">
        <v>0</v>
      </c>
      <c r="D471" s="40">
        <v>0</v>
      </c>
      <c r="E471" s="40">
        <v>0</v>
      </c>
      <c r="F471" s="40">
        <v>0</v>
      </c>
      <c r="G471" s="40">
        <v>0</v>
      </c>
      <c r="H471" s="55">
        <f t="shared" si="77"/>
        <v>0.036491</v>
      </c>
      <c r="I471" s="233">
        <v>0</v>
      </c>
      <c r="J471" s="233">
        <v>0.009005</v>
      </c>
      <c r="K471" s="233">
        <v>0.027486</v>
      </c>
      <c r="L471" s="233">
        <v>0</v>
      </c>
      <c r="M471" s="233"/>
      <c r="N471" s="233"/>
      <c r="O471" s="233"/>
      <c r="P471" s="233"/>
      <c r="Q471" s="233"/>
      <c r="R471" s="55">
        <f t="shared" si="78"/>
        <v>0.036491</v>
      </c>
      <c r="S471" s="233">
        <v>0</v>
      </c>
      <c r="T471" s="233">
        <v>0.009005</v>
      </c>
      <c r="U471" s="233">
        <v>0.027486</v>
      </c>
      <c r="V471" s="233">
        <v>0</v>
      </c>
      <c r="W471" s="4"/>
      <c r="X471" s="4"/>
      <c r="Y471" s="4"/>
      <c r="Z471" s="4"/>
      <c r="AA471" s="4"/>
      <c r="AB471" s="4"/>
      <c r="AC471" s="4"/>
      <c r="AD471" s="4"/>
      <c r="AE471" s="78">
        <v>2013</v>
      </c>
      <c r="AF471" s="78">
        <v>30</v>
      </c>
      <c r="AG471" s="85" t="s">
        <v>276</v>
      </c>
      <c r="AH471" s="85" t="s">
        <v>163</v>
      </c>
      <c r="AI471" s="158" t="s">
        <v>190</v>
      </c>
      <c r="AJ471" s="236"/>
    </row>
    <row r="472" spans="1:36" ht="31.5">
      <c r="A472" s="50" t="s">
        <v>143</v>
      </c>
      <c r="B472" s="53" t="s">
        <v>140</v>
      </c>
      <c r="C472" s="40">
        <v>0</v>
      </c>
      <c r="D472" s="40">
        <v>0</v>
      </c>
      <c r="E472" s="40">
        <v>0</v>
      </c>
      <c r="F472" s="40">
        <v>0</v>
      </c>
      <c r="G472" s="40">
        <v>0</v>
      </c>
      <c r="H472" s="55">
        <f t="shared" si="77"/>
        <v>0.192327</v>
      </c>
      <c r="I472" s="233">
        <v>0</v>
      </c>
      <c r="J472" s="4">
        <v>0.041431</v>
      </c>
      <c r="K472" s="4">
        <v>0.150896</v>
      </c>
      <c r="L472" s="233">
        <v>0</v>
      </c>
      <c r="M472" s="4"/>
      <c r="N472" s="4"/>
      <c r="O472" s="4"/>
      <c r="P472" s="4"/>
      <c r="Q472" s="4"/>
      <c r="R472" s="55">
        <f t="shared" si="78"/>
        <v>0.192327</v>
      </c>
      <c r="S472" s="233">
        <v>0</v>
      </c>
      <c r="T472" s="4">
        <v>0.041431</v>
      </c>
      <c r="U472" s="4">
        <v>0.150896</v>
      </c>
      <c r="V472" s="233">
        <v>0</v>
      </c>
      <c r="W472" s="4"/>
      <c r="X472" s="4"/>
      <c r="Y472" s="4"/>
      <c r="Z472" s="4"/>
      <c r="AA472" s="4"/>
      <c r="AB472" s="4"/>
      <c r="AC472" s="4"/>
      <c r="AD472" s="4"/>
      <c r="AE472" s="78">
        <v>2013</v>
      </c>
      <c r="AF472" s="78">
        <v>30</v>
      </c>
      <c r="AG472" s="85" t="s">
        <v>276</v>
      </c>
      <c r="AH472" s="85" t="s">
        <v>163</v>
      </c>
      <c r="AI472" s="40" t="s">
        <v>191</v>
      </c>
      <c r="AJ472" s="95"/>
    </row>
    <row r="473" spans="1:36" ht="15.75" customHeight="1">
      <c r="A473" s="367" t="s">
        <v>656</v>
      </c>
      <c r="B473" s="367"/>
      <c r="C473" s="33"/>
      <c r="D473" s="4"/>
      <c r="E473" s="4"/>
      <c r="F473" s="4"/>
      <c r="G473" s="4"/>
      <c r="H473" s="3"/>
      <c r="I473" s="4"/>
      <c r="J473" s="4"/>
      <c r="K473" s="4"/>
      <c r="L473" s="4"/>
      <c r="M473" s="4"/>
      <c r="N473" s="4"/>
      <c r="O473" s="4"/>
      <c r="P473" s="4"/>
      <c r="Q473" s="4"/>
      <c r="R473" s="4"/>
      <c r="S473" s="4"/>
      <c r="T473" s="4"/>
      <c r="U473" s="4"/>
      <c r="V473" s="4"/>
      <c r="W473" s="4"/>
      <c r="X473" s="4"/>
      <c r="Y473" s="4"/>
      <c r="Z473" s="4"/>
      <c r="AA473" s="4"/>
      <c r="AB473" s="4"/>
      <c r="AC473" s="4"/>
      <c r="AD473" s="4"/>
      <c r="AE473" s="4"/>
      <c r="AF473" s="77"/>
      <c r="AG473" s="4"/>
      <c r="AH473" s="4"/>
      <c r="AI473" s="4"/>
      <c r="AJ473" s="34"/>
    </row>
    <row r="474" spans="1:36" ht="31.5">
      <c r="A474" s="31"/>
      <c r="B474" s="32" t="s">
        <v>657</v>
      </c>
      <c r="C474" s="33"/>
      <c r="D474" s="4"/>
      <c r="E474" s="4"/>
      <c r="F474" s="4"/>
      <c r="G474" s="4"/>
      <c r="H474" s="3"/>
      <c r="I474" s="4"/>
      <c r="J474" s="4"/>
      <c r="K474" s="4"/>
      <c r="L474" s="4"/>
      <c r="M474" s="4"/>
      <c r="N474" s="4"/>
      <c r="O474" s="4"/>
      <c r="P474" s="4"/>
      <c r="Q474" s="4"/>
      <c r="R474" s="4"/>
      <c r="S474" s="4"/>
      <c r="T474" s="4"/>
      <c r="U474" s="4"/>
      <c r="V474" s="4"/>
      <c r="W474" s="4"/>
      <c r="X474" s="4"/>
      <c r="Y474" s="4"/>
      <c r="Z474" s="4"/>
      <c r="AA474" s="4"/>
      <c r="AB474" s="4"/>
      <c r="AC474" s="4"/>
      <c r="AD474" s="4"/>
      <c r="AE474" s="4"/>
      <c r="AF474" s="77"/>
      <c r="AG474" s="4"/>
      <c r="AH474" s="4"/>
      <c r="AI474" s="4"/>
      <c r="AJ474" s="34"/>
    </row>
    <row r="475" spans="1:36" ht="15.75">
      <c r="A475" s="64">
        <v>1</v>
      </c>
      <c r="B475" s="53" t="s">
        <v>559</v>
      </c>
      <c r="C475" s="33"/>
      <c r="D475" s="4"/>
      <c r="E475" s="4"/>
      <c r="F475" s="4"/>
      <c r="G475" s="4"/>
      <c r="H475" s="3"/>
      <c r="I475" s="4"/>
      <c r="J475" s="4"/>
      <c r="K475" s="4"/>
      <c r="L475" s="4"/>
      <c r="M475" s="4"/>
      <c r="N475" s="4"/>
      <c r="O475" s="4"/>
      <c r="P475" s="4"/>
      <c r="Q475" s="4"/>
      <c r="R475" s="4"/>
      <c r="S475" s="4"/>
      <c r="T475" s="4"/>
      <c r="U475" s="4"/>
      <c r="V475" s="4"/>
      <c r="W475" s="4"/>
      <c r="X475" s="4"/>
      <c r="Y475" s="4"/>
      <c r="Z475" s="4"/>
      <c r="AA475" s="4"/>
      <c r="AB475" s="4"/>
      <c r="AC475" s="4"/>
      <c r="AD475" s="4"/>
      <c r="AE475" s="4"/>
      <c r="AF475" s="77"/>
      <c r="AG475" s="4"/>
      <c r="AH475" s="4"/>
      <c r="AI475" s="4"/>
      <c r="AJ475" s="34"/>
    </row>
    <row r="476" spans="1:36" ht="15.75">
      <c r="A476" s="64">
        <v>2</v>
      </c>
      <c r="B476" s="53" t="s">
        <v>560</v>
      </c>
      <c r="C476" s="33"/>
      <c r="D476" s="4"/>
      <c r="E476" s="4"/>
      <c r="F476" s="4"/>
      <c r="G476" s="4"/>
      <c r="H476" s="3"/>
      <c r="I476" s="4"/>
      <c r="J476" s="4"/>
      <c r="K476" s="4"/>
      <c r="L476" s="4"/>
      <c r="M476" s="4"/>
      <c r="N476" s="4"/>
      <c r="O476" s="4"/>
      <c r="P476" s="4"/>
      <c r="Q476" s="4"/>
      <c r="R476" s="4"/>
      <c r="S476" s="4"/>
      <c r="T476" s="4"/>
      <c r="U476" s="4"/>
      <c r="V476" s="4"/>
      <c r="W476" s="4"/>
      <c r="X476" s="4"/>
      <c r="Y476" s="4"/>
      <c r="Z476" s="4"/>
      <c r="AA476" s="4"/>
      <c r="AB476" s="4"/>
      <c r="AC476" s="4"/>
      <c r="AD476" s="4"/>
      <c r="AE476" s="4"/>
      <c r="AF476" s="77"/>
      <c r="AG476" s="4"/>
      <c r="AH476" s="4"/>
      <c r="AI476" s="4"/>
      <c r="AJ476" s="34"/>
    </row>
    <row r="477" spans="1:36" ht="16.5" thickBot="1">
      <c r="A477" s="65" t="s">
        <v>561</v>
      </c>
      <c r="B477" s="66"/>
      <c r="C477" s="86"/>
      <c r="D477" s="69"/>
      <c r="E477" s="69"/>
      <c r="F477" s="69"/>
      <c r="G477" s="69"/>
      <c r="H477" s="87"/>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88"/>
      <c r="AG477" s="69"/>
      <c r="AH477" s="69"/>
      <c r="AI477" s="69"/>
      <c r="AJ477" s="70"/>
    </row>
    <row r="480" spans="4:20" ht="23.25">
      <c r="D480" s="368" t="s">
        <v>267</v>
      </c>
      <c r="E480" s="368"/>
      <c r="F480" s="368"/>
      <c r="G480" s="368"/>
      <c r="H480" s="368"/>
      <c r="I480" s="368"/>
      <c r="J480" s="368"/>
      <c r="K480" s="368"/>
      <c r="L480" s="368"/>
      <c r="M480" s="368"/>
      <c r="N480" s="368"/>
      <c r="O480" s="368"/>
      <c r="P480" s="368"/>
      <c r="Q480" s="368"/>
      <c r="R480" s="368"/>
      <c r="S480" s="368"/>
      <c r="T480" s="368"/>
    </row>
  </sheetData>
  <sheetProtection selectLockedCells="1" selectUnlockedCells="1"/>
  <mergeCells count="15">
    <mergeCell ref="AJ15:AJ16"/>
    <mergeCell ref="A14:A16"/>
    <mergeCell ref="B14:B16"/>
    <mergeCell ref="C14:G15"/>
    <mergeCell ref="H14:L15"/>
    <mergeCell ref="M14:Q15"/>
    <mergeCell ref="R14:V15"/>
    <mergeCell ref="W14:AJ14"/>
    <mergeCell ref="A473:B473"/>
    <mergeCell ref="D480:T480"/>
    <mergeCell ref="AA15:AD15"/>
    <mergeCell ref="AE15:AI15"/>
    <mergeCell ref="W15:Z15"/>
    <mergeCell ref="A4:AC4"/>
    <mergeCell ref="AG9:AI9"/>
  </mergeCells>
  <printOptions/>
  <pageMargins left="0.35" right="0.03937007874015748" top="0.1968503937007874" bottom="0.1968503937007874" header="0.3" footer="0.25"/>
  <pageSetup fitToHeight="0" fitToWidth="2" horizontalDpi="300" verticalDpi="300" orientation="landscape" paperSize="9" scale="50" r:id="rId1"/>
</worksheet>
</file>

<file path=xl/worksheets/sheet7.xml><?xml version="1.0" encoding="utf-8"?>
<worksheet xmlns="http://schemas.openxmlformats.org/spreadsheetml/2006/main" xmlns:r="http://schemas.openxmlformats.org/officeDocument/2006/relationships">
  <sheetPr>
    <tabColor rgb="FFFF0000"/>
  </sheetPr>
  <dimension ref="A2:O52"/>
  <sheetViews>
    <sheetView view="pageBreakPreview" zoomScale="80" zoomScaleNormal="75" zoomScaleSheetLayoutView="80" zoomScalePageLayoutView="0" workbookViewId="0" topLeftCell="B5">
      <selection activeCell="P23" sqref="P23"/>
    </sheetView>
  </sheetViews>
  <sheetFormatPr defaultColWidth="9.00390625" defaultRowHeight="15.75"/>
  <cols>
    <col min="1" max="1" width="9.00390625" style="26" customWidth="1"/>
    <col min="2" max="2" width="33.25390625" style="25" customWidth="1"/>
    <col min="3" max="3" width="9.375" style="25" customWidth="1"/>
    <col min="4" max="4" width="8.875" style="25" customWidth="1"/>
    <col min="5" max="5" width="9.875" style="25" customWidth="1"/>
    <col min="6" max="6" width="9.50390625" style="25" customWidth="1"/>
    <col min="7" max="7" width="9.375" style="25" customWidth="1"/>
    <col min="8" max="8" width="8.25390625" style="25" customWidth="1"/>
    <col min="9" max="9" width="10.00390625" style="25" customWidth="1"/>
    <col min="10" max="10" width="9.625" style="25" customWidth="1"/>
    <col min="11" max="11" width="8.375" style="25" customWidth="1"/>
    <col min="12" max="12" width="9.875" style="25" customWidth="1"/>
    <col min="13" max="13" width="20.50390625" style="25" customWidth="1"/>
    <col min="14" max="16384" width="9.00390625" style="26" customWidth="1"/>
  </cols>
  <sheetData>
    <row r="1" ht="15.75" hidden="1"/>
    <row r="2" ht="15.75" hidden="1">
      <c r="M2" s="27" t="s">
        <v>289</v>
      </c>
    </row>
    <row r="3" ht="15.75" hidden="1">
      <c r="M3" s="27" t="s">
        <v>567</v>
      </c>
    </row>
    <row r="4" ht="15.75" hidden="1">
      <c r="M4" s="27" t="s">
        <v>290</v>
      </c>
    </row>
    <row r="5" ht="15.75">
      <c r="M5" s="27"/>
    </row>
    <row r="6" spans="1:15" ht="47.25" customHeight="1">
      <c r="A6" s="384" t="s">
        <v>291</v>
      </c>
      <c r="B6" s="384"/>
      <c r="C6" s="384"/>
      <c r="D6" s="384"/>
      <c r="E6" s="384"/>
      <c r="F6" s="384"/>
      <c r="G6" s="384"/>
      <c r="H6" s="384"/>
      <c r="I6" s="384"/>
      <c r="J6" s="384"/>
      <c r="K6" s="384"/>
      <c r="L6" s="384"/>
      <c r="M6" s="384"/>
      <c r="N6" s="385"/>
      <c r="O6" s="385"/>
    </row>
    <row r="7" spans="1:15" ht="15.75">
      <c r="A7" s="89"/>
      <c r="B7" s="89"/>
      <c r="C7" s="89"/>
      <c r="D7" s="89"/>
      <c r="E7" s="89"/>
      <c r="F7" s="89"/>
      <c r="G7" s="89"/>
      <c r="H7" s="89"/>
      <c r="I7" s="89"/>
      <c r="J7" s="89"/>
      <c r="K7" s="89"/>
      <c r="L7" s="89"/>
      <c r="M7" s="89"/>
      <c r="N7" s="90"/>
      <c r="O7" s="90"/>
    </row>
    <row r="8" spans="10:13" ht="20.25">
      <c r="J8" s="337"/>
      <c r="K8" s="337"/>
      <c r="L8" s="337"/>
      <c r="M8" s="338" t="s">
        <v>621</v>
      </c>
    </row>
    <row r="9" spans="10:13" ht="20.25">
      <c r="J9" s="386" t="s">
        <v>292</v>
      </c>
      <c r="K9" s="386"/>
      <c r="L9" s="386"/>
      <c r="M9" s="386"/>
    </row>
    <row r="10" spans="10:13" ht="23.25" customHeight="1">
      <c r="J10" s="337"/>
      <c r="K10" s="386" t="s">
        <v>293</v>
      </c>
      <c r="L10" s="386"/>
      <c r="M10" s="386"/>
    </row>
    <row r="11" spans="10:13" ht="43.5" customHeight="1">
      <c r="J11" s="337"/>
      <c r="K11" s="377" t="s">
        <v>356</v>
      </c>
      <c r="L11" s="377"/>
      <c r="M11" s="377"/>
    </row>
    <row r="12" spans="10:13" ht="20.25">
      <c r="J12" s="337"/>
      <c r="K12" s="337"/>
      <c r="L12" s="337"/>
      <c r="M12" s="338" t="s">
        <v>415</v>
      </c>
    </row>
    <row r="13" spans="10:12" ht="20.25">
      <c r="J13" s="337"/>
      <c r="K13" s="337"/>
      <c r="L13" s="338" t="s">
        <v>623</v>
      </c>
    </row>
    <row r="14" spans="1:15" ht="23.25">
      <c r="A14" s="71"/>
      <c r="L14" s="72"/>
      <c r="M14" s="73"/>
      <c r="N14" s="90"/>
      <c r="O14" s="90"/>
    </row>
    <row r="15" spans="1:13" ht="32.25" customHeight="1">
      <c r="A15" s="379" t="s">
        <v>624</v>
      </c>
      <c r="B15" s="380" t="s">
        <v>294</v>
      </c>
      <c r="C15" s="381" t="s">
        <v>573</v>
      </c>
      <c r="D15" s="381"/>
      <c r="E15" s="381"/>
      <c r="F15" s="381"/>
      <c r="G15" s="381"/>
      <c r="H15" s="381"/>
      <c r="I15" s="381"/>
      <c r="J15" s="381"/>
      <c r="K15" s="381"/>
      <c r="L15" s="381"/>
      <c r="M15" s="382" t="s">
        <v>578</v>
      </c>
    </row>
    <row r="16" spans="1:13" ht="15.75" customHeight="1">
      <c r="A16" s="379"/>
      <c r="B16" s="380"/>
      <c r="C16" s="383" t="s">
        <v>579</v>
      </c>
      <c r="D16" s="383"/>
      <c r="E16" s="383" t="s">
        <v>580</v>
      </c>
      <c r="F16" s="383"/>
      <c r="G16" s="383" t="s">
        <v>581</v>
      </c>
      <c r="H16" s="383"/>
      <c r="I16" s="383" t="s">
        <v>582</v>
      </c>
      <c r="J16" s="383"/>
      <c r="K16" s="383" t="s">
        <v>583</v>
      </c>
      <c r="L16" s="383"/>
      <c r="M16" s="382"/>
    </row>
    <row r="17" spans="1:13" ht="15.75">
      <c r="A17" s="379"/>
      <c r="B17" s="380"/>
      <c r="C17" s="91" t="s">
        <v>295</v>
      </c>
      <c r="D17" s="91" t="s">
        <v>296</v>
      </c>
      <c r="E17" s="91" t="s">
        <v>589</v>
      </c>
      <c r="F17" s="91" t="s">
        <v>590</v>
      </c>
      <c r="G17" s="91" t="s">
        <v>589</v>
      </c>
      <c r="H17" s="91" t="s">
        <v>590</v>
      </c>
      <c r="I17" s="91" t="s">
        <v>589</v>
      </c>
      <c r="J17" s="91" t="s">
        <v>590</v>
      </c>
      <c r="K17" s="91" t="s">
        <v>589</v>
      </c>
      <c r="L17" s="91" t="s">
        <v>590</v>
      </c>
      <c r="M17" s="382"/>
    </row>
    <row r="18" spans="1:15" ht="18.75">
      <c r="A18" s="92">
        <v>1</v>
      </c>
      <c r="B18" s="93" t="s">
        <v>297</v>
      </c>
      <c r="C18" s="94">
        <f>E18+G18+I18+K18</f>
        <v>69.215</v>
      </c>
      <c r="D18" s="94">
        <f>F18+H18+J18+L18</f>
        <v>147.73999999999998</v>
      </c>
      <c r="E18" s="94">
        <f>E19+E26</f>
        <v>6.495</v>
      </c>
      <c r="F18" s="94">
        <f aca="true" t="shared" si="0" ref="F18:L18">F19+F26</f>
        <v>15.8</v>
      </c>
      <c r="G18" s="94">
        <f>G19+G26</f>
        <v>28.880000000000003</v>
      </c>
      <c r="H18" s="94">
        <f t="shared" si="0"/>
        <v>64.84</v>
      </c>
      <c r="I18" s="94">
        <f t="shared" si="0"/>
        <v>14.920000000000002</v>
      </c>
      <c r="J18" s="94">
        <f t="shared" si="0"/>
        <v>43.71</v>
      </c>
      <c r="K18" s="94">
        <f t="shared" si="0"/>
        <v>18.92</v>
      </c>
      <c r="L18" s="94">
        <f t="shared" si="0"/>
        <v>23.389999999999997</v>
      </c>
      <c r="M18" s="287"/>
      <c r="N18" s="96"/>
      <c r="O18" s="96"/>
    </row>
    <row r="19" spans="1:13" ht="37.5">
      <c r="A19" s="97" t="s">
        <v>628</v>
      </c>
      <c r="B19" s="98" t="s">
        <v>298</v>
      </c>
      <c r="C19" s="100">
        <f>C20+C21+C22</f>
        <v>28.340000000000003</v>
      </c>
      <c r="D19" s="289">
        <f>D20+D21+D22</f>
        <v>106.85600000000001</v>
      </c>
      <c r="E19" s="100">
        <f>E20+E21+E22</f>
        <v>0</v>
      </c>
      <c r="F19" s="100">
        <f>F20+F21+F22</f>
        <v>9.776</v>
      </c>
      <c r="G19" s="100">
        <f aca="true" t="shared" si="1" ref="G19:L19">G20+G21+G22</f>
        <v>14.46</v>
      </c>
      <c r="H19" s="100">
        <f t="shared" si="1"/>
        <v>50.42</v>
      </c>
      <c r="I19" s="100">
        <f t="shared" si="1"/>
        <v>0.46</v>
      </c>
      <c r="J19" s="100">
        <f t="shared" si="1"/>
        <v>29.25</v>
      </c>
      <c r="K19" s="100">
        <f t="shared" si="1"/>
        <v>13.42</v>
      </c>
      <c r="L19" s="100">
        <f t="shared" si="1"/>
        <v>17.409999999999997</v>
      </c>
      <c r="M19" s="290"/>
    </row>
    <row r="20" spans="1:13" ht="37.5">
      <c r="A20" s="97" t="s">
        <v>630</v>
      </c>
      <c r="B20" s="98" t="s">
        <v>299</v>
      </c>
      <c r="C20" s="100">
        <f>E20+G20+I20+K20</f>
        <v>28.340000000000003</v>
      </c>
      <c r="D20" s="289">
        <f>F20+H20+J20+L20</f>
        <v>28.409999999999997</v>
      </c>
      <c r="E20" s="100"/>
      <c r="F20" s="100"/>
      <c r="G20" s="100">
        <v>14.46</v>
      </c>
      <c r="H20" s="100">
        <v>16.04</v>
      </c>
      <c r="I20" s="100">
        <v>0.46</v>
      </c>
      <c r="J20" s="100">
        <v>3.83</v>
      </c>
      <c r="K20" s="100">
        <v>13.42</v>
      </c>
      <c r="L20" s="100">
        <v>8.54</v>
      </c>
      <c r="M20" s="290"/>
    </row>
    <row r="21" spans="1:13" ht="37.5">
      <c r="A21" s="97" t="s">
        <v>632</v>
      </c>
      <c r="B21" s="98" t="s">
        <v>300</v>
      </c>
      <c r="C21" s="99"/>
      <c r="D21" s="94"/>
      <c r="E21" s="100"/>
      <c r="F21" s="100"/>
      <c r="G21" s="100"/>
      <c r="H21" s="100"/>
      <c r="I21" s="100"/>
      <c r="J21" s="100"/>
      <c r="K21" s="100"/>
      <c r="L21" s="100"/>
      <c r="M21" s="290"/>
    </row>
    <row r="22" spans="1:13" ht="56.25">
      <c r="A22" s="97" t="s">
        <v>634</v>
      </c>
      <c r="B22" s="98" t="s">
        <v>301</v>
      </c>
      <c r="C22" s="100">
        <f>C23+C24</f>
        <v>0</v>
      </c>
      <c r="D22" s="289">
        <f>D23+D24</f>
        <v>78.44600000000001</v>
      </c>
      <c r="E22" s="100">
        <f>E23+E24</f>
        <v>0</v>
      </c>
      <c r="F22" s="100">
        <f>F23+F24</f>
        <v>9.776</v>
      </c>
      <c r="G22" s="100">
        <f aca="true" t="shared" si="2" ref="G22:L22">G23+G24</f>
        <v>0</v>
      </c>
      <c r="H22" s="100">
        <f t="shared" si="2"/>
        <v>34.38</v>
      </c>
      <c r="I22" s="100">
        <f t="shared" si="2"/>
        <v>0</v>
      </c>
      <c r="J22" s="100">
        <f t="shared" si="2"/>
        <v>25.42</v>
      </c>
      <c r="K22" s="100">
        <f t="shared" si="2"/>
        <v>0</v>
      </c>
      <c r="L22" s="100">
        <f t="shared" si="2"/>
        <v>8.87</v>
      </c>
      <c r="M22" s="290"/>
    </row>
    <row r="23" spans="1:13" ht="37.5">
      <c r="A23" s="97" t="s">
        <v>302</v>
      </c>
      <c r="B23" s="98" t="s">
        <v>303</v>
      </c>
      <c r="C23" s="99"/>
      <c r="D23" s="94"/>
      <c r="E23" s="99"/>
      <c r="F23" s="99"/>
      <c r="G23" s="99"/>
      <c r="H23" s="99"/>
      <c r="I23" s="99"/>
      <c r="J23" s="99"/>
      <c r="K23" s="100"/>
      <c r="L23" s="100"/>
      <c r="M23" s="290"/>
    </row>
    <row r="24" spans="1:13" ht="37.5">
      <c r="A24" s="97" t="s">
        <v>304</v>
      </c>
      <c r="B24" s="98" t="s">
        <v>305</v>
      </c>
      <c r="C24" s="100">
        <f>E24+G24+I24+K24</f>
        <v>0</v>
      </c>
      <c r="D24" s="289">
        <f>F24+H24+J24+L24</f>
        <v>78.44600000000001</v>
      </c>
      <c r="E24" s="100"/>
      <c r="F24" s="100">
        <v>9.776</v>
      </c>
      <c r="G24" s="100"/>
      <c r="H24" s="100">
        <v>34.38</v>
      </c>
      <c r="I24" s="100"/>
      <c r="J24" s="100">
        <v>25.42</v>
      </c>
      <c r="K24" s="100"/>
      <c r="L24" s="100">
        <v>8.87</v>
      </c>
      <c r="M24" s="290"/>
    </row>
    <row r="25" spans="1:13" ht="18.75">
      <c r="A25" s="97" t="s">
        <v>636</v>
      </c>
      <c r="B25" s="98" t="s">
        <v>306</v>
      </c>
      <c r="C25" s="99"/>
      <c r="D25" s="94"/>
      <c r="E25" s="100"/>
      <c r="F25" s="100"/>
      <c r="G25" s="100"/>
      <c r="H25" s="100"/>
      <c r="I25" s="100"/>
      <c r="J25" s="100"/>
      <c r="K25" s="100"/>
      <c r="L25" s="100"/>
      <c r="M25" s="290"/>
    </row>
    <row r="26" spans="1:13" ht="18.75">
      <c r="A26" s="97" t="s">
        <v>642</v>
      </c>
      <c r="B26" s="98" t="s">
        <v>307</v>
      </c>
      <c r="C26" s="99">
        <f>C27</f>
        <v>40.875</v>
      </c>
      <c r="D26" s="99">
        <f aca="true" t="shared" si="3" ref="D26:L26">D27</f>
        <v>40.884</v>
      </c>
      <c r="E26" s="99">
        <f t="shared" si="3"/>
        <v>6.495</v>
      </c>
      <c r="F26" s="99">
        <f t="shared" si="3"/>
        <v>6.024</v>
      </c>
      <c r="G26" s="99">
        <f t="shared" si="3"/>
        <v>14.42</v>
      </c>
      <c r="H26" s="99">
        <f t="shared" si="3"/>
        <v>14.42</v>
      </c>
      <c r="I26" s="99">
        <f t="shared" si="3"/>
        <v>14.46</v>
      </c>
      <c r="J26" s="99">
        <f t="shared" si="3"/>
        <v>14.46</v>
      </c>
      <c r="K26" s="99">
        <f t="shared" si="3"/>
        <v>5.5</v>
      </c>
      <c r="L26" s="99">
        <f t="shared" si="3"/>
        <v>5.98</v>
      </c>
      <c r="M26" s="290"/>
    </row>
    <row r="27" spans="1:13" ht="37.5">
      <c r="A27" s="97" t="s">
        <v>308</v>
      </c>
      <c r="B27" s="98" t="s">
        <v>309</v>
      </c>
      <c r="C27" s="100">
        <f>E27+G27+I27+K27</f>
        <v>40.875</v>
      </c>
      <c r="D27" s="289">
        <f>F27+H27+J27+L27</f>
        <v>40.884</v>
      </c>
      <c r="E27" s="100">
        <v>6.495</v>
      </c>
      <c r="F27" s="100">
        <v>6.024</v>
      </c>
      <c r="G27" s="100">
        <v>14.42</v>
      </c>
      <c r="H27" s="100">
        <v>14.42</v>
      </c>
      <c r="I27" s="100">
        <v>14.46</v>
      </c>
      <c r="J27" s="100">
        <v>14.46</v>
      </c>
      <c r="K27" s="100">
        <v>5.5</v>
      </c>
      <c r="L27" s="100">
        <v>5.98</v>
      </c>
      <c r="M27" s="290"/>
    </row>
    <row r="28" spans="1:13" ht="18.75">
      <c r="A28" s="97" t="s">
        <v>310</v>
      </c>
      <c r="B28" s="98" t="s">
        <v>311</v>
      </c>
      <c r="C28" s="100"/>
      <c r="D28" s="100"/>
      <c r="E28" s="100"/>
      <c r="F28" s="100"/>
      <c r="G28" s="100"/>
      <c r="H28" s="100"/>
      <c r="I28" s="100"/>
      <c r="J28" s="100"/>
      <c r="K28" s="100"/>
      <c r="L28" s="100"/>
      <c r="M28" s="290"/>
    </row>
    <row r="29" spans="1:13" ht="37.5">
      <c r="A29" s="97" t="s">
        <v>312</v>
      </c>
      <c r="B29" s="98" t="s">
        <v>313</v>
      </c>
      <c r="C29" s="100"/>
      <c r="D29" s="100"/>
      <c r="E29" s="100"/>
      <c r="F29" s="100"/>
      <c r="G29" s="100"/>
      <c r="H29" s="100"/>
      <c r="I29" s="100"/>
      <c r="J29" s="100"/>
      <c r="K29" s="100"/>
      <c r="L29" s="100"/>
      <c r="M29" s="290"/>
    </row>
    <row r="30" spans="1:13" ht="18.75">
      <c r="A30" s="97" t="s">
        <v>647</v>
      </c>
      <c r="B30" s="98" t="s">
        <v>314</v>
      </c>
      <c r="C30" s="100"/>
      <c r="D30" s="100"/>
      <c r="E30" s="100"/>
      <c r="F30" s="100"/>
      <c r="G30" s="100"/>
      <c r="H30" s="100"/>
      <c r="I30" s="100"/>
      <c r="J30" s="100"/>
      <c r="K30" s="100"/>
      <c r="L30" s="100"/>
      <c r="M30" s="290"/>
    </row>
    <row r="31" spans="1:13" ht="18.75">
      <c r="A31" s="97" t="s">
        <v>652</v>
      </c>
      <c r="B31" s="98" t="s">
        <v>315</v>
      </c>
      <c r="C31" s="100"/>
      <c r="D31" s="100"/>
      <c r="E31" s="100"/>
      <c r="F31" s="100"/>
      <c r="G31" s="100"/>
      <c r="H31" s="100"/>
      <c r="I31" s="100"/>
      <c r="J31" s="100"/>
      <c r="K31" s="100"/>
      <c r="L31" s="100"/>
      <c r="M31" s="290"/>
    </row>
    <row r="32" spans="1:13" ht="18.75">
      <c r="A32" s="97" t="s">
        <v>316</v>
      </c>
      <c r="B32" s="98" t="s">
        <v>317</v>
      </c>
      <c r="C32" s="100"/>
      <c r="D32" s="100"/>
      <c r="E32" s="100"/>
      <c r="F32" s="100"/>
      <c r="G32" s="100"/>
      <c r="H32" s="100"/>
      <c r="I32" s="100"/>
      <c r="J32" s="100"/>
      <c r="K32" s="100"/>
      <c r="L32" s="100"/>
      <c r="M32" s="290"/>
    </row>
    <row r="33" spans="1:13" ht="37.5">
      <c r="A33" s="101" t="s">
        <v>318</v>
      </c>
      <c r="B33" s="102" t="s">
        <v>319</v>
      </c>
      <c r="C33" s="288"/>
      <c r="D33" s="288"/>
      <c r="E33" s="288"/>
      <c r="F33" s="288"/>
      <c r="G33" s="288"/>
      <c r="H33" s="288"/>
      <c r="I33" s="288"/>
      <c r="J33" s="288"/>
      <c r="K33" s="288"/>
      <c r="L33" s="288"/>
      <c r="M33" s="291"/>
    </row>
    <row r="34" spans="1:13" ht="18.75">
      <c r="A34" s="103" t="s">
        <v>653</v>
      </c>
      <c r="B34" s="93" t="s">
        <v>320</v>
      </c>
      <c r="C34" s="289"/>
      <c r="D34" s="289"/>
      <c r="E34" s="289"/>
      <c r="F34" s="289"/>
      <c r="G34" s="289"/>
      <c r="H34" s="289"/>
      <c r="I34" s="289"/>
      <c r="J34" s="289"/>
      <c r="K34" s="289"/>
      <c r="L34" s="289"/>
      <c r="M34" s="292"/>
    </row>
    <row r="35" spans="1:13" ht="18.75">
      <c r="A35" s="97" t="s">
        <v>655</v>
      </c>
      <c r="B35" s="98" t="s">
        <v>321</v>
      </c>
      <c r="C35" s="100"/>
      <c r="D35" s="100"/>
      <c r="E35" s="100"/>
      <c r="F35" s="100"/>
      <c r="G35" s="100"/>
      <c r="H35" s="100"/>
      <c r="I35" s="100"/>
      <c r="J35" s="100"/>
      <c r="K35" s="100"/>
      <c r="L35" s="100"/>
      <c r="M35" s="290"/>
    </row>
    <row r="36" spans="1:13" ht="18.75">
      <c r="A36" s="97" t="s">
        <v>322</v>
      </c>
      <c r="B36" s="98" t="s">
        <v>323</v>
      </c>
      <c r="C36" s="100"/>
      <c r="D36" s="100"/>
      <c r="E36" s="100"/>
      <c r="F36" s="100"/>
      <c r="G36" s="100"/>
      <c r="H36" s="100"/>
      <c r="I36" s="100"/>
      <c r="J36" s="100"/>
      <c r="K36" s="100"/>
      <c r="L36" s="100"/>
      <c r="M36" s="290"/>
    </row>
    <row r="37" spans="1:13" ht="21.75" customHeight="1">
      <c r="A37" s="104" t="s">
        <v>324</v>
      </c>
      <c r="B37" s="98" t="s">
        <v>325</v>
      </c>
      <c r="C37" s="293"/>
      <c r="D37" s="293"/>
      <c r="E37" s="293"/>
      <c r="F37" s="293"/>
      <c r="G37" s="294"/>
      <c r="H37" s="294"/>
      <c r="I37" s="294"/>
      <c r="J37" s="294"/>
      <c r="K37" s="294"/>
      <c r="L37" s="294"/>
      <c r="M37" s="295"/>
    </row>
    <row r="38" spans="1:13" ht="18.75">
      <c r="A38" s="104" t="s">
        <v>326</v>
      </c>
      <c r="B38" s="98" t="s">
        <v>327</v>
      </c>
      <c r="C38" s="293"/>
      <c r="D38" s="293"/>
      <c r="E38" s="293"/>
      <c r="F38" s="293"/>
      <c r="G38" s="294"/>
      <c r="H38" s="294"/>
      <c r="I38" s="294"/>
      <c r="J38" s="294"/>
      <c r="K38" s="294"/>
      <c r="L38" s="294"/>
      <c r="M38" s="295"/>
    </row>
    <row r="39" spans="1:13" ht="18.75">
      <c r="A39" s="97" t="s">
        <v>328</v>
      </c>
      <c r="B39" s="98" t="s">
        <v>329</v>
      </c>
      <c r="C39" s="293"/>
      <c r="D39" s="293"/>
      <c r="E39" s="293"/>
      <c r="F39" s="293"/>
      <c r="G39" s="294"/>
      <c r="H39" s="294"/>
      <c r="I39" s="294"/>
      <c r="J39" s="294"/>
      <c r="K39" s="294"/>
      <c r="L39" s="294"/>
      <c r="M39" s="295"/>
    </row>
    <row r="40" spans="1:13" ht="18.75">
      <c r="A40" s="97" t="s">
        <v>330</v>
      </c>
      <c r="B40" s="98" t="s">
        <v>331</v>
      </c>
      <c r="C40" s="293"/>
      <c r="D40" s="293"/>
      <c r="E40" s="293"/>
      <c r="F40" s="293"/>
      <c r="G40" s="294"/>
      <c r="H40" s="294"/>
      <c r="I40" s="294"/>
      <c r="J40" s="294"/>
      <c r="K40" s="294"/>
      <c r="L40" s="294"/>
      <c r="M40" s="295"/>
    </row>
    <row r="41" spans="1:13" ht="37.5">
      <c r="A41" s="101" t="s">
        <v>332</v>
      </c>
      <c r="B41" s="102" t="s">
        <v>333</v>
      </c>
      <c r="C41" s="296"/>
      <c r="D41" s="296"/>
      <c r="E41" s="296"/>
      <c r="F41" s="296"/>
      <c r="G41" s="297"/>
      <c r="H41" s="297"/>
      <c r="I41" s="297"/>
      <c r="J41" s="297"/>
      <c r="K41" s="297"/>
      <c r="L41" s="297"/>
      <c r="M41" s="298"/>
    </row>
    <row r="42" spans="1:13" ht="37.5">
      <c r="A42" s="105"/>
      <c r="B42" s="106" t="s">
        <v>334</v>
      </c>
      <c r="C42" s="299">
        <f>C18</f>
        <v>69.215</v>
      </c>
      <c r="D42" s="299">
        <f aca="true" t="shared" si="4" ref="D42:L42">D18</f>
        <v>147.73999999999998</v>
      </c>
      <c r="E42" s="299">
        <f t="shared" si="4"/>
        <v>6.495</v>
      </c>
      <c r="F42" s="299">
        <f t="shared" si="4"/>
        <v>15.8</v>
      </c>
      <c r="G42" s="299">
        <f t="shared" si="4"/>
        <v>28.880000000000003</v>
      </c>
      <c r="H42" s="299">
        <f t="shared" si="4"/>
        <v>64.84</v>
      </c>
      <c r="I42" s="299">
        <f t="shared" si="4"/>
        <v>14.920000000000002</v>
      </c>
      <c r="J42" s="299">
        <f t="shared" si="4"/>
        <v>43.71</v>
      </c>
      <c r="K42" s="299">
        <f t="shared" si="4"/>
        <v>18.92</v>
      </c>
      <c r="L42" s="299">
        <f t="shared" si="4"/>
        <v>23.389999999999997</v>
      </c>
      <c r="M42" s="300"/>
    </row>
    <row r="43" spans="1:13" ht="18.75">
      <c r="A43" s="107"/>
      <c r="B43" s="98" t="s">
        <v>335</v>
      </c>
      <c r="C43" s="293"/>
      <c r="D43" s="293"/>
      <c r="E43" s="293"/>
      <c r="F43" s="293"/>
      <c r="G43" s="294"/>
      <c r="H43" s="294"/>
      <c r="I43" s="294"/>
      <c r="J43" s="294"/>
      <c r="K43" s="294"/>
      <c r="L43" s="294"/>
      <c r="M43" s="295"/>
    </row>
    <row r="44" spans="1:13" ht="18.75">
      <c r="A44" s="107"/>
      <c r="B44" s="108" t="s">
        <v>336</v>
      </c>
      <c r="C44" s="293"/>
      <c r="D44" s="293"/>
      <c r="E44" s="293"/>
      <c r="F44" s="293"/>
      <c r="G44" s="294"/>
      <c r="H44" s="294"/>
      <c r="I44" s="294"/>
      <c r="J44" s="294"/>
      <c r="K44" s="294"/>
      <c r="L44" s="294"/>
      <c r="M44" s="295"/>
    </row>
    <row r="45" spans="1:13" ht="18.75">
      <c r="A45" s="109"/>
      <c r="B45" s="110" t="s">
        <v>337</v>
      </c>
      <c r="C45" s="296"/>
      <c r="D45" s="296"/>
      <c r="E45" s="296"/>
      <c r="F45" s="296"/>
      <c r="G45" s="297"/>
      <c r="H45" s="297"/>
      <c r="I45" s="297"/>
      <c r="J45" s="297"/>
      <c r="K45" s="297"/>
      <c r="L45" s="297"/>
      <c r="M45" s="298"/>
    </row>
    <row r="46" spans="1:13" ht="15.75">
      <c r="A46" s="9"/>
      <c r="B46" s="111"/>
      <c r="C46" s="24"/>
      <c r="D46" s="24"/>
      <c r="E46" s="24"/>
      <c r="F46" s="24"/>
      <c r="G46" s="301"/>
      <c r="H46" s="301"/>
      <c r="I46" s="301"/>
      <c r="J46" s="301"/>
      <c r="K46" s="301"/>
      <c r="L46" s="301"/>
      <c r="M46" s="301"/>
    </row>
    <row r="47" spans="1:13" ht="15.75">
      <c r="A47" s="9" t="s">
        <v>338</v>
      </c>
      <c r="C47" s="112"/>
      <c r="D47" s="112"/>
      <c r="E47" s="112"/>
      <c r="F47" s="112"/>
      <c r="G47" s="112"/>
      <c r="H47" s="112"/>
      <c r="I47" s="112"/>
      <c r="J47" s="112"/>
      <c r="K47" s="112"/>
      <c r="L47" s="112"/>
      <c r="M47" s="302"/>
    </row>
    <row r="48" spans="1:13" ht="15.75">
      <c r="A48" s="9" t="s">
        <v>339</v>
      </c>
      <c r="C48" s="112"/>
      <c r="D48" s="112"/>
      <c r="E48" s="112"/>
      <c r="F48" s="112"/>
      <c r="G48" s="112"/>
      <c r="H48" s="112"/>
      <c r="I48" s="112"/>
      <c r="J48" s="112"/>
      <c r="K48" s="112"/>
      <c r="L48" s="112"/>
      <c r="M48" s="302"/>
    </row>
    <row r="49" spans="3:13" ht="15.75">
      <c r="C49" s="302"/>
      <c r="D49" s="302"/>
      <c r="E49" s="302"/>
      <c r="F49" s="302"/>
      <c r="G49" s="302"/>
      <c r="H49" s="302"/>
      <c r="I49" s="302"/>
      <c r="J49" s="302"/>
      <c r="K49" s="302"/>
      <c r="L49" s="302"/>
      <c r="M49" s="302"/>
    </row>
    <row r="51" spans="2:13" ht="18.75">
      <c r="B51" s="378" t="s">
        <v>201</v>
      </c>
      <c r="C51" s="378"/>
      <c r="D51" s="378"/>
      <c r="E51" s="378"/>
      <c r="F51" s="378"/>
      <c r="G51" s="378"/>
      <c r="H51" s="378"/>
      <c r="I51" s="378"/>
      <c r="J51" s="378"/>
      <c r="K51" s="378"/>
      <c r="L51" s="378"/>
      <c r="M51" s="378"/>
    </row>
    <row r="52" spans="2:13" ht="18.75">
      <c r="B52" s="150" t="s">
        <v>200</v>
      </c>
      <c r="J52" s="376" t="s">
        <v>195</v>
      </c>
      <c r="K52" s="376"/>
      <c r="L52" s="376"/>
      <c r="M52" s="376"/>
    </row>
  </sheetData>
  <sheetProtection selectLockedCells="1" selectUnlockedCells="1"/>
  <mergeCells count="16">
    <mergeCell ref="I16:J16"/>
    <mergeCell ref="K16:L16"/>
    <mergeCell ref="A6:M6"/>
    <mergeCell ref="N6:O6"/>
    <mergeCell ref="J9:M9"/>
    <mergeCell ref="K10:M10"/>
    <mergeCell ref="J52:M52"/>
    <mergeCell ref="K11:M11"/>
    <mergeCell ref="B51:M51"/>
    <mergeCell ref="A15:A17"/>
    <mergeCell ref="B15:B17"/>
    <mergeCell ref="C15:L15"/>
    <mergeCell ref="M15:M17"/>
    <mergeCell ref="C16:D16"/>
    <mergeCell ref="E16:F16"/>
    <mergeCell ref="G16:H16"/>
  </mergeCells>
  <printOptions/>
  <pageMargins left="0.62" right="0.425" top="0.39791666666666664" bottom="0.39791666666666664" header="0.5118055555555555" footer="0.5118055555555555"/>
  <pageSetup fitToHeight="0" horizontalDpi="300" verticalDpi="300" orientation="portrait" paperSize="9" scale="55"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sheetPr>
    <tabColor rgb="FF7030A0"/>
  </sheetPr>
  <dimension ref="A1:V54"/>
  <sheetViews>
    <sheetView view="pageBreakPreview" zoomScale="80" zoomScaleNormal="75" zoomScaleSheetLayoutView="80" zoomScalePageLayoutView="0" workbookViewId="0" topLeftCell="A6">
      <selection activeCell="Z19" sqref="Z19"/>
    </sheetView>
  </sheetViews>
  <sheetFormatPr defaultColWidth="9.00390625" defaultRowHeight="15.75"/>
  <cols>
    <col min="1" max="1" width="5.50390625" style="25" customWidth="1"/>
    <col min="2" max="2" width="34.375" style="25" customWidth="1"/>
    <col min="3" max="4" width="9.25390625" style="25" customWidth="1"/>
    <col min="5" max="5" width="8.75390625" style="25" customWidth="1"/>
    <col min="6" max="6" width="8.50390625" style="25" customWidth="1"/>
    <col min="7" max="7" width="9.50390625" style="25" customWidth="1"/>
    <col min="8" max="8" width="9.375" style="25" customWidth="1"/>
    <col min="9" max="9" width="9.00390625" style="25" customWidth="1"/>
    <col min="10" max="10" width="8.375" style="25" customWidth="1"/>
    <col min="11" max="11" width="7.875" style="25" customWidth="1"/>
    <col min="12" max="12" width="10.625" style="25" customWidth="1"/>
    <col min="13" max="13" width="7.875" style="25" customWidth="1"/>
    <col min="14" max="14" width="7.25390625" style="25" customWidth="1"/>
    <col min="15" max="15" width="9.25390625" style="25" customWidth="1"/>
    <col min="16" max="16" width="7.75390625" style="25" customWidth="1"/>
    <col min="17" max="17" width="10.375" style="25" customWidth="1"/>
    <col min="18" max="18" width="8.125" style="25" customWidth="1"/>
    <col min="19" max="19" width="8.00390625" style="25" customWidth="1"/>
    <col min="20" max="20" width="9.625" style="25" customWidth="1"/>
    <col min="21" max="21" width="8.875" style="25" customWidth="1"/>
    <col min="22" max="22" width="18.00390625" style="25" customWidth="1"/>
    <col min="23" max="16384" width="9.00390625" style="113" customWidth="1"/>
  </cols>
  <sheetData>
    <row r="1" spans="13:22" ht="15.75" hidden="1">
      <c r="M1" s="27"/>
      <c r="V1" s="27"/>
    </row>
    <row r="2" spans="13:22" ht="15.75" hidden="1">
      <c r="M2" s="27"/>
      <c r="V2" s="27" t="s">
        <v>340</v>
      </c>
    </row>
    <row r="3" spans="13:22" ht="15.75" hidden="1">
      <c r="M3" s="27"/>
      <c r="V3" s="27" t="s">
        <v>567</v>
      </c>
    </row>
    <row r="4" spans="13:22" ht="15.75" hidden="1">
      <c r="M4" s="27"/>
      <c r="V4" s="27" t="s">
        <v>290</v>
      </c>
    </row>
    <row r="5" spans="13:22" ht="15.75" hidden="1">
      <c r="M5" s="27"/>
      <c r="V5" s="27"/>
    </row>
    <row r="6" spans="1:22" ht="19.5" customHeight="1">
      <c r="A6" s="391" t="s">
        <v>192</v>
      </c>
      <c r="B6" s="391"/>
      <c r="C6" s="391"/>
      <c r="D6" s="391"/>
      <c r="E6" s="391"/>
      <c r="F6" s="391"/>
      <c r="G6" s="391"/>
      <c r="H6" s="391"/>
      <c r="I6" s="391"/>
      <c r="J6" s="391"/>
      <c r="K6" s="391"/>
      <c r="L6" s="391"/>
      <c r="M6" s="391"/>
      <c r="N6" s="391"/>
      <c r="O6" s="391"/>
      <c r="P6" s="391"/>
      <c r="Q6" s="391"/>
      <c r="R6" s="391"/>
      <c r="S6" s="391"/>
      <c r="T6" s="391"/>
      <c r="U6" s="391"/>
      <c r="V6" s="391"/>
    </row>
    <row r="7" spans="13:22" ht="15.75">
      <c r="M7" s="27"/>
      <c r="O7" s="203"/>
      <c r="P7" s="203"/>
      <c r="Q7" s="203"/>
      <c r="R7" s="203"/>
      <c r="S7" s="392" t="s">
        <v>621</v>
      </c>
      <c r="T7" s="392"/>
      <c r="U7" s="392"/>
      <c r="V7" s="392"/>
    </row>
    <row r="8" spans="13:22" ht="15.75">
      <c r="M8" s="27"/>
      <c r="O8" s="203"/>
      <c r="P8" s="203"/>
      <c r="Q8" s="392" t="s">
        <v>622</v>
      </c>
      <c r="R8" s="392"/>
      <c r="S8" s="392"/>
      <c r="T8" s="392"/>
      <c r="U8" s="392"/>
      <c r="V8" s="392"/>
    </row>
    <row r="9" spans="13:22" ht="15.75">
      <c r="M9" s="27"/>
      <c r="O9" s="203"/>
      <c r="P9" s="203"/>
      <c r="Q9" s="392" t="s">
        <v>569</v>
      </c>
      <c r="R9" s="392"/>
      <c r="S9" s="392"/>
      <c r="T9" s="392"/>
      <c r="U9" s="392"/>
      <c r="V9" s="392"/>
    </row>
    <row r="10" spans="13:22" ht="15.75">
      <c r="M10" s="27"/>
      <c r="O10" s="203"/>
      <c r="P10" s="203"/>
      <c r="Q10" s="392" t="s">
        <v>570</v>
      </c>
      <c r="R10" s="392"/>
      <c r="S10" s="392"/>
      <c r="T10" s="392"/>
      <c r="U10" s="392"/>
      <c r="V10" s="392"/>
    </row>
    <row r="11" spans="13:22" ht="38.25" customHeight="1">
      <c r="M11" s="27"/>
      <c r="O11" s="203"/>
      <c r="P11" s="203"/>
      <c r="Q11" s="395" t="s">
        <v>357</v>
      </c>
      <c r="R11" s="395"/>
      <c r="S11" s="395"/>
      <c r="T11" s="395"/>
      <c r="U11" s="395"/>
      <c r="V11" s="395"/>
    </row>
    <row r="12" spans="15:22" ht="15.75">
      <c r="O12" s="392" t="s">
        <v>358</v>
      </c>
      <c r="P12" s="392"/>
      <c r="Q12" s="392"/>
      <c r="R12" s="392"/>
      <c r="S12" s="392"/>
      <c r="T12" s="392"/>
      <c r="U12" s="392"/>
      <c r="V12" s="392"/>
    </row>
    <row r="13" spans="15:22" ht="18" customHeight="1">
      <c r="O13" s="204"/>
      <c r="P13" s="204"/>
      <c r="Q13" s="388" t="s">
        <v>341</v>
      </c>
      <c r="R13" s="388"/>
      <c r="S13" s="388"/>
      <c r="T13" s="388"/>
      <c r="U13" s="388"/>
      <c r="V13" s="388"/>
    </row>
    <row r="15" spans="1:22" ht="25.5" customHeight="1">
      <c r="A15" s="396" t="s">
        <v>563</v>
      </c>
      <c r="B15" s="396" t="s">
        <v>564</v>
      </c>
      <c r="C15" s="397" t="s">
        <v>626</v>
      </c>
      <c r="D15" s="397"/>
      <c r="E15" s="397"/>
      <c r="F15" s="397"/>
      <c r="G15" s="397"/>
      <c r="H15" s="397"/>
      <c r="I15" s="397"/>
      <c r="J15" s="397"/>
      <c r="K15" s="397"/>
      <c r="L15" s="397"/>
      <c r="M15" s="397" t="s">
        <v>342</v>
      </c>
      <c r="N15" s="397"/>
      <c r="O15" s="397"/>
      <c r="P15" s="397"/>
      <c r="Q15" s="397"/>
      <c r="R15" s="397"/>
      <c r="S15" s="397"/>
      <c r="T15" s="397"/>
      <c r="U15" s="397"/>
      <c r="V15" s="397"/>
    </row>
    <row r="16" spans="1:22" ht="22.5" customHeight="1">
      <c r="A16" s="396"/>
      <c r="B16" s="396"/>
      <c r="C16" s="390" t="s">
        <v>295</v>
      </c>
      <c r="D16" s="390"/>
      <c r="E16" s="390"/>
      <c r="F16" s="390"/>
      <c r="G16" s="390"/>
      <c r="H16" s="389" t="s">
        <v>590</v>
      </c>
      <c r="I16" s="389"/>
      <c r="J16" s="389"/>
      <c r="K16" s="389"/>
      <c r="L16" s="389"/>
      <c r="M16" s="390" t="s">
        <v>295</v>
      </c>
      <c r="N16" s="390"/>
      <c r="O16" s="390"/>
      <c r="P16" s="390"/>
      <c r="Q16" s="390"/>
      <c r="R16" s="389" t="s">
        <v>590</v>
      </c>
      <c r="S16" s="389"/>
      <c r="T16" s="389"/>
      <c r="U16" s="389"/>
      <c r="V16" s="389"/>
    </row>
    <row r="17" spans="1:22" ht="21.75" customHeight="1">
      <c r="A17" s="396"/>
      <c r="B17" s="396"/>
      <c r="C17" s="394" t="s">
        <v>565</v>
      </c>
      <c r="D17" s="394"/>
      <c r="E17" s="394"/>
      <c r="F17" s="394"/>
      <c r="G17" s="394"/>
      <c r="H17" s="393" t="s">
        <v>565</v>
      </c>
      <c r="I17" s="393"/>
      <c r="J17" s="393"/>
      <c r="K17" s="393"/>
      <c r="L17" s="393"/>
      <c r="M17" s="394" t="s">
        <v>565</v>
      </c>
      <c r="N17" s="394"/>
      <c r="O17" s="394"/>
      <c r="P17" s="394"/>
      <c r="Q17" s="394"/>
      <c r="R17" s="393" t="s">
        <v>565</v>
      </c>
      <c r="S17" s="393"/>
      <c r="T17" s="393"/>
      <c r="U17" s="393"/>
      <c r="V17" s="393"/>
    </row>
    <row r="18" spans="1:22" ht="38.25" customHeight="1">
      <c r="A18" s="396"/>
      <c r="B18" s="396"/>
      <c r="C18" s="114" t="s">
        <v>343</v>
      </c>
      <c r="D18" s="91" t="s">
        <v>344</v>
      </c>
      <c r="E18" s="91" t="s">
        <v>345</v>
      </c>
      <c r="F18" s="91" t="s">
        <v>346</v>
      </c>
      <c r="G18" s="91" t="s">
        <v>347</v>
      </c>
      <c r="H18" s="91" t="s">
        <v>343</v>
      </c>
      <c r="I18" s="91" t="s">
        <v>344</v>
      </c>
      <c r="J18" s="91" t="s">
        <v>345</v>
      </c>
      <c r="K18" s="91" t="s">
        <v>346</v>
      </c>
      <c r="L18" s="115" t="s">
        <v>347</v>
      </c>
      <c r="M18" s="114" t="s">
        <v>343</v>
      </c>
      <c r="N18" s="91" t="s">
        <v>344</v>
      </c>
      <c r="O18" s="91" t="s">
        <v>345</v>
      </c>
      <c r="P18" s="91" t="s">
        <v>346</v>
      </c>
      <c r="Q18" s="91" t="s">
        <v>347</v>
      </c>
      <c r="R18" s="91" t="s">
        <v>343</v>
      </c>
      <c r="S18" s="91" t="s">
        <v>344</v>
      </c>
      <c r="T18" s="91" t="s">
        <v>345</v>
      </c>
      <c r="U18" s="91" t="s">
        <v>346</v>
      </c>
      <c r="V18" s="115" t="s">
        <v>347</v>
      </c>
    </row>
    <row r="19" spans="1:22" s="121" customFormat="1" ht="40.5" customHeight="1">
      <c r="A19" s="116" t="s">
        <v>348</v>
      </c>
      <c r="B19" s="116" t="s">
        <v>627</v>
      </c>
      <c r="C19" s="117"/>
      <c r="D19" s="118"/>
      <c r="E19" s="118"/>
      <c r="F19" s="118"/>
      <c r="G19" s="118"/>
      <c r="H19" s="119"/>
      <c r="I19" s="119"/>
      <c r="J19" s="119"/>
      <c r="K19" s="119"/>
      <c r="L19" s="120"/>
      <c r="M19" s="117"/>
      <c r="N19" s="118"/>
      <c r="O19" s="118"/>
      <c r="P19" s="118"/>
      <c r="Q19" s="118"/>
      <c r="R19" s="119"/>
      <c r="S19" s="119"/>
      <c r="T19" s="119"/>
      <c r="U19" s="119"/>
      <c r="V19" s="120"/>
    </row>
    <row r="20" spans="1:22" s="126" customFormat="1" ht="45" customHeight="1">
      <c r="A20" s="122" t="s">
        <v>630</v>
      </c>
      <c r="B20" s="123" t="s">
        <v>349</v>
      </c>
      <c r="C20" s="31">
        <f>C21+C24+C22</f>
        <v>0</v>
      </c>
      <c r="D20" s="32">
        <f>D21+D24+D22</f>
        <v>0</v>
      </c>
      <c r="E20" s="32">
        <f>E21+E24+E22</f>
        <v>1.8800000000000001</v>
      </c>
      <c r="F20" s="32">
        <f>F21+F24+F22</f>
        <v>0.33499999999999996</v>
      </c>
      <c r="G20" s="124">
        <f aca="true" t="shared" si="0" ref="G20:G44">F20+E20+D20+C20</f>
        <v>2.215</v>
      </c>
      <c r="H20" s="32">
        <f>H21+H24+H22</f>
        <v>0</v>
      </c>
      <c r="I20" s="32">
        <f>I21+I24+I22</f>
        <v>0.3</v>
      </c>
      <c r="J20" s="33">
        <f>J21+J22+J23+J24</f>
        <v>2.424</v>
      </c>
      <c r="K20" s="32">
        <f>K21+K22+K23+K24</f>
        <v>1.2719999999999998</v>
      </c>
      <c r="L20" s="125">
        <f aca="true" t="shared" si="1" ref="L20:L44">K20+J20+I20+H20</f>
        <v>3.9959999999999996</v>
      </c>
      <c r="M20" s="31">
        <f>M21+M24+M22</f>
        <v>0</v>
      </c>
      <c r="N20" s="32">
        <f>N21+N24+N22</f>
        <v>0</v>
      </c>
      <c r="O20" s="32">
        <f>O21+O24+O22</f>
        <v>1.878</v>
      </c>
      <c r="P20" s="32">
        <f>P21+P24+P22</f>
        <v>0.33499999999999996</v>
      </c>
      <c r="Q20" s="124">
        <f aca="true" t="shared" si="2" ref="Q20:Q44">P20+O20+N20+M20</f>
        <v>2.213</v>
      </c>
      <c r="R20" s="32">
        <f>R21+R24+R22</f>
        <v>0</v>
      </c>
      <c r="S20" s="32">
        <f>S21+S24+S22</f>
        <v>0.3</v>
      </c>
      <c r="T20" s="32">
        <f>T21+T22+T23+T24</f>
        <v>2.542</v>
      </c>
      <c r="U20" s="32">
        <f>U21+U24+U22</f>
        <v>1.1720000000000002</v>
      </c>
      <c r="V20" s="125">
        <f aca="true" t="shared" si="3" ref="V20:V44">U20+T20+S20+R20</f>
        <v>4.014</v>
      </c>
    </row>
    <row r="21" spans="1:22" s="121" customFormat="1" ht="20.25" customHeight="1">
      <c r="A21" s="127"/>
      <c r="B21" s="128" t="s">
        <v>679</v>
      </c>
      <c r="C21" s="64"/>
      <c r="D21" s="40"/>
      <c r="E21" s="40">
        <v>1.8800000000000001</v>
      </c>
      <c r="F21" s="40">
        <v>0.33499999999999996</v>
      </c>
      <c r="G21" s="129">
        <f t="shared" si="0"/>
        <v>2.215</v>
      </c>
      <c r="H21" s="40"/>
      <c r="I21" s="40">
        <v>0.3</v>
      </c>
      <c r="J21" s="36">
        <v>1.21</v>
      </c>
      <c r="K21" s="40">
        <v>0.702</v>
      </c>
      <c r="L21" s="130">
        <f t="shared" si="1"/>
        <v>2.2119999999999997</v>
      </c>
      <c r="M21" s="64"/>
      <c r="N21" s="40"/>
      <c r="O21" s="40">
        <v>1.878</v>
      </c>
      <c r="P21" s="40">
        <v>0.33499999999999996</v>
      </c>
      <c r="Q21" s="129">
        <f t="shared" si="2"/>
        <v>2.213</v>
      </c>
      <c r="R21" s="40"/>
      <c r="S21" s="40">
        <v>0.3</v>
      </c>
      <c r="T21" s="36">
        <v>1.3279999999999998</v>
      </c>
      <c r="U21" s="40">
        <v>0.6020000000000001</v>
      </c>
      <c r="V21" s="130">
        <f t="shared" si="3"/>
        <v>2.23</v>
      </c>
    </row>
    <row r="22" spans="1:22" s="121" customFormat="1" ht="19.5" customHeight="1">
      <c r="A22" s="127"/>
      <c r="B22" s="128" t="s">
        <v>350</v>
      </c>
      <c r="C22" s="64"/>
      <c r="D22" s="40"/>
      <c r="E22" s="40"/>
      <c r="F22" s="40"/>
      <c r="G22" s="129">
        <f t="shared" si="0"/>
        <v>0</v>
      </c>
      <c r="H22" s="40"/>
      <c r="I22" s="40"/>
      <c r="J22" s="36"/>
      <c r="K22" s="40">
        <v>0.57</v>
      </c>
      <c r="L22" s="130">
        <f t="shared" si="1"/>
        <v>0.57</v>
      </c>
      <c r="M22" s="64"/>
      <c r="N22" s="40"/>
      <c r="O22" s="36"/>
      <c r="P22" s="40"/>
      <c r="Q22" s="129">
        <f t="shared" si="2"/>
        <v>0</v>
      </c>
      <c r="R22" s="40"/>
      <c r="S22" s="40"/>
      <c r="T22" s="40"/>
      <c r="U22" s="40">
        <v>0.57</v>
      </c>
      <c r="V22" s="130">
        <f t="shared" si="3"/>
        <v>0.57</v>
      </c>
    </row>
    <row r="23" spans="1:22" s="121" customFormat="1" ht="14.25" customHeight="1">
      <c r="A23" s="127"/>
      <c r="B23" s="128" t="s">
        <v>512</v>
      </c>
      <c r="C23" s="64"/>
      <c r="D23" s="40"/>
      <c r="E23" s="40"/>
      <c r="F23" s="40"/>
      <c r="G23" s="129">
        <f t="shared" si="0"/>
        <v>0</v>
      </c>
      <c r="H23" s="40"/>
      <c r="I23" s="40"/>
      <c r="J23" s="36">
        <v>0.56</v>
      </c>
      <c r="K23" s="64"/>
      <c r="L23" s="130">
        <f t="shared" si="1"/>
        <v>0.56</v>
      </c>
      <c r="M23" s="64"/>
      <c r="N23" s="40"/>
      <c r="O23" s="36"/>
      <c r="P23" s="40"/>
      <c r="Q23" s="129">
        <f t="shared" si="2"/>
        <v>0</v>
      </c>
      <c r="R23" s="40"/>
      <c r="S23" s="40"/>
      <c r="T23" s="40">
        <v>0.56</v>
      </c>
      <c r="U23" s="40"/>
      <c r="V23" s="130">
        <f t="shared" si="3"/>
        <v>0.56</v>
      </c>
    </row>
    <row r="24" spans="1:22" s="121" customFormat="1" ht="28.5" customHeight="1">
      <c r="A24" s="127"/>
      <c r="B24" s="128" t="s">
        <v>681</v>
      </c>
      <c r="C24" s="64"/>
      <c r="D24" s="40"/>
      <c r="E24" s="40"/>
      <c r="F24" s="40"/>
      <c r="G24" s="129">
        <f t="shared" si="0"/>
        <v>0</v>
      </c>
      <c r="H24" s="40"/>
      <c r="I24" s="40"/>
      <c r="J24" s="40">
        <v>0.654</v>
      </c>
      <c r="K24" s="40"/>
      <c r="L24" s="130">
        <f t="shared" si="1"/>
        <v>0.654</v>
      </c>
      <c r="M24" s="64"/>
      <c r="N24" s="40"/>
      <c r="O24" s="40"/>
      <c r="P24" s="40"/>
      <c r="Q24" s="129">
        <f t="shared" si="2"/>
        <v>0</v>
      </c>
      <c r="R24" s="40"/>
      <c r="S24" s="40"/>
      <c r="T24" s="40">
        <v>0.654</v>
      </c>
      <c r="U24" s="40"/>
      <c r="V24" s="130">
        <f t="shared" si="3"/>
        <v>0.654</v>
      </c>
    </row>
    <row r="25" spans="1:22" s="136" customFormat="1" ht="51.75" customHeight="1">
      <c r="A25" s="122" t="s">
        <v>632</v>
      </c>
      <c r="B25" s="131" t="s">
        <v>639</v>
      </c>
      <c r="C25" s="31">
        <f>C26+C27+C28+C29+C30+C31+C32+C33+C34</f>
        <v>4.18</v>
      </c>
      <c r="D25" s="132">
        <f>D26+D27+D28+D29+D30+D31+D32+D33+D34</f>
        <v>17.865000000000002</v>
      </c>
      <c r="E25" s="33">
        <f>E26+E27+E28+E29+E30+E31+E32+E33+E34</f>
        <v>10.819999999999999</v>
      </c>
      <c r="F25" s="32">
        <f>F26+F27+F28+F29+F30+F31+F32+F33+F34</f>
        <v>2.23</v>
      </c>
      <c r="G25" s="124">
        <f t="shared" si="0"/>
        <v>35.095</v>
      </c>
      <c r="H25" s="32">
        <f>H26+H27+H28+H29+H30+H31+H32+H33+H34</f>
        <v>5.079999999999999</v>
      </c>
      <c r="I25" s="132">
        <f>I26+I27+I28+I29+I30+I31+I32+I33+I34</f>
        <v>17.402</v>
      </c>
      <c r="J25" s="32">
        <f>J26+J27+J28+J29+J30+J31+J32+J33+J34</f>
        <v>14.618</v>
      </c>
      <c r="K25" s="32">
        <f>K26+K27+K28+K29+K30+K31+K32+K33+K34</f>
        <v>3.549</v>
      </c>
      <c r="L25" s="125">
        <f t="shared" si="1"/>
        <v>40.649</v>
      </c>
      <c r="M25" s="31">
        <f>M26+M27+M28+M29+M30+M31+M32+M33+M34</f>
        <v>4.18</v>
      </c>
      <c r="N25" s="132">
        <f>N26+N27+N28+N29+N30+N31+N32+N33+N34</f>
        <v>17.865000000000002</v>
      </c>
      <c r="O25" s="32">
        <f>O26+O27+O28+O29+O30+O31+O32+O33+O34</f>
        <v>10.819999999999999</v>
      </c>
      <c r="P25" s="32">
        <f>P26+P27+P28+P29+P30+P31+P32+P33+P34</f>
        <v>2.23</v>
      </c>
      <c r="Q25" s="124">
        <f t="shared" si="2"/>
        <v>35.095</v>
      </c>
      <c r="R25" s="32">
        <f>R26+R27+R28+R29+R30+R31+R32+R33+R34</f>
        <v>5.0600000000000005</v>
      </c>
      <c r="S25" s="132">
        <f>S26+S27+S28+S29+S30+S31+S32+S33+S34</f>
        <v>15.923</v>
      </c>
      <c r="T25" s="32">
        <f>T26+T27+T28+T29+T30+T31+T32+T33+T34</f>
        <v>14.540999999999999</v>
      </c>
      <c r="U25" s="32">
        <f>U26+U27+U28+U29+U30+U31+U32+U33+U34</f>
        <v>3.549</v>
      </c>
      <c r="V25" s="125">
        <f t="shared" si="3"/>
        <v>39.073</v>
      </c>
    </row>
    <row r="26" spans="1:22" s="136" customFormat="1" ht="13.5" customHeight="1">
      <c r="A26" s="128"/>
      <c r="B26" s="128" t="s">
        <v>679</v>
      </c>
      <c r="C26" s="64">
        <v>2.33</v>
      </c>
      <c r="D26" s="40">
        <v>1.7650000000000001</v>
      </c>
      <c r="E26" s="133">
        <v>2.855</v>
      </c>
      <c r="F26" s="40"/>
      <c r="G26" s="134">
        <f t="shared" si="0"/>
        <v>6.95</v>
      </c>
      <c r="H26" s="40">
        <v>3.94</v>
      </c>
      <c r="I26" s="40">
        <v>3.85</v>
      </c>
      <c r="J26" s="133">
        <v>3.395</v>
      </c>
      <c r="K26" s="40"/>
      <c r="L26" s="135">
        <f t="shared" si="1"/>
        <v>11.185</v>
      </c>
      <c r="M26" s="64">
        <v>2.33</v>
      </c>
      <c r="N26" s="40">
        <v>1.7650000000000001</v>
      </c>
      <c r="O26" s="133">
        <v>2.855</v>
      </c>
      <c r="P26" s="40"/>
      <c r="Q26" s="134">
        <f t="shared" si="2"/>
        <v>6.95</v>
      </c>
      <c r="R26" s="40">
        <v>3.9400000000000004</v>
      </c>
      <c r="S26" s="40">
        <v>2.955</v>
      </c>
      <c r="T26" s="133">
        <v>3.277</v>
      </c>
      <c r="U26" s="40"/>
      <c r="V26" s="135">
        <f t="shared" si="3"/>
        <v>10.172</v>
      </c>
    </row>
    <row r="27" spans="1:22" s="136" customFormat="1" ht="13.5" customHeight="1">
      <c r="A27" s="128"/>
      <c r="B27" s="128" t="s">
        <v>350</v>
      </c>
      <c r="C27" s="64"/>
      <c r="D27" s="40">
        <v>2.2</v>
      </c>
      <c r="E27" s="133"/>
      <c r="F27" s="40"/>
      <c r="G27" s="134">
        <f t="shared" si="0"/>
        <v>2.2</v>
      </c>
      <c r="H27" s="40"/>
      <c r="I27" s="40">
        <v>2.5300000000000002</v>
      </c>
      <c r="J27" s="133"/>
      <c r="K27" s="40"/>
      <c r="L27" s="135">
        <f>K27+J27+I27+H27</f>
        <v>2.5300000000000002</v>
      </c>
      <c r="M27" s="64"/>
      <c r="N27" s="40">
        <v>2.2</v>
      </c>
      <c r="O27" s="133"/>
      <c r="P27" s="40"/>
      <c r="Q27" s="134">
        <f t="shared" si="2"/>
        <v>2.2</v>
      </c>
      <c r="R27" s="40"/>
      <c r="S27" s="40">
        <v>2.49</v>
      </c>
      <c r="T27" s="133"/>
      <c r="U27" s="40"/>
      <c r="V27" s="135">
        <f t="shared" si="3"/>
        <v>2.49</v>
      </c>
    </row>
    <row r="28" spans="1:22" s="136" customFormat="1" ht="16.5" customHeight="1">
      <c r="A28" s="128"/>
      <c r="B28" s="128" t="s">
        <v>511</v>
      </c>
      <c r="C28" s="64"/>
      <c r="D28" s="40">
        <v>1.7</v>
      </c>
      <c r="E28" s="133"/>
      <c r="F28" s="40"/>
      <c r="G28" s="134">
        <f t="shared" si="0"/>
        <v>1.7</v>
      </c>
      <c r="H28" s="40"/>
      <c r="I28" s="40">
        <v>0.705</v>
      </c>
      <c r="J28" s="133">
        <v>1.012</v>
      </c>
      <c r="K28" s="40"/>
      <c r="L28" s="135">
        <f t="shared" si="1"/>
        <v>1.717</v>
      </c>
      <c r="M28" s="64"/>
      <c r="N28" s="40">
        <v>1.7</v>
      </c>
      <c r="O28" s="133"/>
      <c r="P28" s="40"/>
      <c r="Q28" s="134">
        <f t="shared" si="2"/>
        <v>1.7</v>
      </c>
      <c r="R28" s="40"/>
      <c r="S28" s="40">
        <v>0.705</v>
      </c>
      <c r="T28" s="133">
        <v>1.012</v>
      </c>
      <c r="U28" s="40"/>
      <c r="V28" s="135">
        <f t="shared" si="3"/>
        <v>1.717</v>
      </c>
    </row>
    <row r="29" spans="1:22" s="136" customFormat="1" ht="15.75" customHeight="1">
      <c r="A29" s="128"/>
      <c r="B29" s="128" t="s">
        <v>681</v>
      </c>
      <c r="C29" s="64"/>
      <c r="D29" s="40">
        <v>1.7799999999999998</v>
      </c>
      <c r="E29" s="133">
        <v>2.46</v>
      </c>
      <c r="F29" s="40">
        <v>0.95</v>
      </c>
      <c r="G29" s="134">
        <f t="shared" si="0"/>
        <v>5.1899999999999995</v>
      </c>
      <c r="H29" s="40"/>
      <c r="I29" s="40">
        <v>1.972</v>
      </c>
      <c r="J29" s="133">
        <v>2.192</v>
      </c>
      <c r="K29" s="40">
        <v>1.028</v>
      </c>
      <c r="L29" s="135">
        <f t="shared" si="1"/>
        <v>5.192</v>
      </c>
      <c r="M29" s="64"/>
      <c r="N29" s="40">
        <v>1.7799999999999998</v>
      </c>
      <c r="O29" s="133">
        <v>2.46</v>
      </c>
      <c r="P29" s="40">
        <v>0.95</v>
      </c>
      <c r="Q29" s="134">
        <f t="shared" si="2"/>
        <v>5.1899999999999995</v>
      </c>
      <c r="R29" s="40"/>
      <c r="S29" s="40">
        <v>1.972</v>
      </c>
      <c r="T29" s="133">
        <v>1.965</v>
      </c>
      <c r="U29" s="40">
        <v>1.028</v>
      </c>
      <c r="V29" s="135">
        <f t="shared" si="3"/>
        <v>4.965</v>
      </c>
    </row>
    <row r="30" spans="1:22" s="136" customFormat="1" ht="15.75" customHeight="1">
      <c r="A30" s="128"/>
      <c r="B30" s="128" t="s">
        <v>512</v>
      </c>
      <c r="C30" s="64"/>
      <c r="D30" s="40">
        <v>2.48</v>
      </c>
      <c r="E30" s="133">
        <v>1.9</v>
      </c>
      <c r="F30" s="40"/>
      <c r="G30" s="134">
        <f t="shared" si="0"/>
        <v>4.38</v>
      </c>
      <c r="H30" s="40"/>
      <c r="I30" s="40">
        <v>2.739</v>
      </c>
      <c r="J30" s="133">
        <v>2.57</v>
      </c>
      <c r="K30" s="40"/>
      <c r="L30" s="135">
        <f t="shared" si="1"/>
        <v>5.308999999999999</v>
      </c>
      <c r="M30" s="64"/>
      <c r="N30" s="40">
        <v>2.48</v>
      </c>
      <c r="O30" s="133">
        <v>1.9</v>
      </c>
      <c r="P30" s="40"/>
      <c r="Q30" s="134">
        <f t="shared" si="2"/>
        <v>4.38</v>
      </c>
      <c r="R30" s="40"/>
      <c r="S30" s="36">
        <v>2.6799999999999997</v>
      </c>
      <c r="T30" s="133">
        <v>2.561</v>
      </c>
      <c r="U30" s="40"/>
      <c r="V30" s="135">
        <f t="shared" si="3"/>
        <v>5.241</v>
      </c>
    </row>
    <row r="31" spans="1:22" s="136" customFormat="1" ht="16.5" customHeight="1">
      <c r="A31" s="128"/>
      <c r="B31" s="128" t="s">
        <v>513</v>
      </c>
      <c r="C31" s="64">
        <v>1.1</v>
      </c>
      <c r="D31" s="40">
        <v>1.9</v>
      </c>
      <c r="E31" s="133">
        <v>1.2</v>
      </c>
      <c r="F31" s="40"/>
      <c r="G31" s="134">
        <f t="shared" si="0"/>
        <v>4.199999999999999</v>
      </c>
      <c r="H31" s="40">
        <v>0.5</v>
      </c>
      <c r="I31" s="40">
        <v>2.3</v>
      </c>
      <c r="J31" s="133">
        <v>1.7999999999999998</v>
      </c>
      <c r="K31" s="40">
        <v>0.556</v>
      </c>
      <c r="L31" s="135">
        <f t="shared" si="1"/>
        <v>5.156</v>
      </c>
      <c r="M31" s="64">
        <v>1.1</v>
      </c>
      <c r="N31" s="40">
        <v>1.9</v>
      </c>
      <c r="O31" s="133">
        <v>1.2</v>
      </c>
      <c r="P31" s="40"/>
      <c r="Q31" s="134">
        <f t="shared" si="2"/>
        <v>4.199999999999999</v>
      </c>
      <c r="R31" s="40">
        <v>0.5</v>
      </c>
      <c r="S31" s="40">
        <v>1.9</v>
      </c>
      <c r="T31" s="133">
        <v>1.7999999999999998</v>
      </c>
      <c r="U31" s="40">
        <v>0.556</v>
      </c>
      <c r="V31" s="135">
        <f t="shared" si="3"/>
        <v>4.756</v>
      </c>
    </row>
    <row r="32" spans="1:22" s="136" customFormat="1" ht="15.75" customHeight="1">
      <c r="A32" s="128"/>
      <c r="B32" s="128" t="s">
        <v>351</v>
      </c>
      <c r="C32" s="64"/>
      <c r="D32" s="40">
        <v>1.2</v>
      </c>
      <c r="E32" s="133">
        <v>1.225</v>
      </c>
      <c r="F32" s="40">
        <v>1.28</v>
      </c>
      <c r="G32" s="134">
        <f t="shared" si="0"/>
        <v>3.705</v>
      </c>
      <c r="H32" s="40"/>
      <c r="I32" s="36">
        <v>1.1</v>
      </c>
      <c r="J32" s="133">
        <v>1.19</v>
      </c>
      <c r="K32" s="40">
        <v>1.9649999999999999</v>
      </c>
      <c r="L32" s="135">
        <f t="shared" si="1"/>
        <v>4.255</v>
      </c>
      <c r="M32" s="64"/>
      <c r="N32" s="40">
        <v>1.2</v>
      </c>
      <c r="O32" s="133">
        <v>1.225</v>
      </c>
      <c r="P32" s="40">
        <v>1.28</v>
      </c>
      <c r="Q32" s="134">
        <f t="shared" si="2"/>
        <v>3.705</v>
      </c>
      <c r="R32" s="40"/>
      <c r="S32" s="36">
        <v>1.1</v>
      </c>
      <c r="T32" s="133">
        <v>1.19</v>
      </c>
      <c r="U32" s="40">
        <v>1.9649999999999999</v>
      </c>
      <c r="V32" s="135">
        <f t="shared" si="3"/>
        <v>4.255</v>
      </c>
    </row>
    <row r="33" spans="1:22" s="136" customFormat="1" ht="15.75" customHeight="1">
      <c r="A33" s="128"/>
      <c r="B33" s="128" t="s">
        <v>515</v>
      </c>
      <c r="C33" s="64"/>
      <c r="D33" s="40">
        <v>3.58</v>
      </c>
      <c r="E33" s="133">
        <v>0.62</v>
      </c>
      <c r="F33" s="40"/>
      <c r="G33" s="134">
        <f t="shared" si="0"/>
        <v>4.2</v>
      </c>
      <c r="H33" s="40"/>
      <c r="I33" s="36">
        <v>0.7110000000000001</v>
      </c>
      <c r="J33" s="133">
        <v>1.799</v>
      </c>
      <c r="K33" s="40"/>
      <c r="L33" s="135">
        <f t="shared" si="1"/>
        <v>2.51</v>
      </c>
      <c r="M33" s="64"/>
      <c r="N33" s="40">
        <v>3.58</v>
      </c>
      <c r="O33" s="133">
        <v>0.62</v>
      </c>
      <c r="P33" s="40"/>
      <c r="Q33" s="134">
        <f t="shared" si="2"/>
        <v>4.2</v>
      </c>
      <c r="R33" s="40"/>
      <c r="S33" s="36">
        <v>0.7110000000000001</v>
      </c>
      <c r="T33" s="133">
        <v>2.076</v>
      </c>
      <c r="U33" s="40"/>
      <c r="V33" s="135">
        <f t="shared" si="3"/>
        <v>2.787</v>
      </c>
    </row>
    <row r="34" spans="1:22" s="136" customFormat="1" ht="44.25" customHeight="1">
      <c r="A34" s="128"/>
      <c r="B34" s="128" t="s">
        <v>682</v>
      </c>
      <c r="C34" s="64">
        <v>0.75</v>
      </c>
      <c r="D34" s="40">
        <v>1.26</v>
      </c>
      <c r="E34" s="133">
        <v>0.56</v>
      </c>
      <c r="F34" s="40"/>
      <c r="G34" s="134">
        <f t="shared" si="0"/>
        <v>2.5700000000000003</v>
      </c>
      <c r="H34" s="40">
        <v>0.64</v>
      </c>
      <c r="I34" s="40">
        <v>1.495</v>
      </c>
      <c r="J34" s="133">
        <v>0.6599999999999999</v>
      </c>
      <c r="K34" s="40"/>
      <c r="L34" s="135">
        <f t="shared" si="1"/>
        <v>2.7950000000000004</v>
      </c>
      <c r="M34" s="64">
        <v>0.75</v>
      </c>
      <c r="N34" s="40">
        <v>1.26</v>
      </c>
      <c r="O34" s="133">
        <v>0.56</v>
      </c>
      <c r="P34" s="40"/>
      <c r="Q34" s="134">
        <f t="shared" si="2"/>
        <v>2.5700000000000003</v>
      </c>
      <c r="R34" s="40">
        <v>0.62</v>
      </c>
      <c r="S34" s="250">
        <v>1.4100000000000001</v>
      </c>
      <c r="T34" s="133">
        <v>0.6599999999999999</v>
      </c>
      <c r="U34" s="40"/>
      <c r="V34" s="135">
        <f t="shared" si="3"/>
        <v>2.6900000000000004</v>
      </c>
    </row>
    <row r="35" spans="1:22" s="136" customFormat="1" ht="55.5" customHeight="1">
      <c r="A35" s="122" t="s">
        <v>634</v>
      </c>
      <c r="B35" s="131" t="s">
        <v>352</v>
      </c>
      <c r="C35" s="31">
        <f>C36+C37+C38+C39+C40+C41+C42+C43+C44</f>
        <v>2.07</v>
      </c>
      <c r="D35" s="132">
        <f>D36+D37+D38+D39+D40+D41+D42+D43+D44</f>
        <v>0.73</v>
      </c>
      <c r="E35" s="33">
        <f>E36+E37+E38+E39+E40+E41+E42+E43+E44</f>
        <v>3.1900000000000004</v>
      </c>
      <c r="F35" s="32">
        <f>F36+F37+F38+F39+F40+F41+F42+F43+F44</f>
        <v>0.25</v>
      </c>
      <c r="G35" s="124">
        <f t="shared" si="0"/>
        <v>6.24</v>
      </c>
      <c r="H35" s="32">
        <f>H36+H37+H38+H39+H40+H41+H42+H43+H44</f>
        <v>2.07</v>
      </c>
      <c r="I35" s="132">
        <f>I36+I37+I38+I39+I40+I41+I42+I43+I44</f>
        <v>1.23</v>
      </c>
      <c r="J35" s="32">
        <f>J36+J37+J38+J39+J40+J41+J42+J43+J44</f>
        <v>2.76</v>
      </c>
      <c r="K35" s="32">
        <f>K36+K37+K38+K39+K40+K41+K42+K43+K44</f>
        <v>0.65</v>
      </c>
      <c r="L35" s="125">
        <f t="shared" si="1"/>
        <v>6.709999999999999</v>
      </c>
      <c r="M35" s="31">
        <f>M36+M37+M38+M39+M40+M41+M42+M43+M44</f>
        <v>1.4500000000000002</v>
      </c>
      <c r="N35" s="132">
        <f>N36+N37+N38+N39+N40+N41+N42+N43+N44</f>
        <v>0.73</v>
      </c>
      <c r="O35" s="32">
        <f>O36+O37+O38+O39+O40+O41+O42+O43+O44</f>
        <v>2.7600000000000002</v>
      </c>
      <c r="P35" s="32">
        <f>P36+P37+P38+P39+P40+P41+P42+P43+P44</f>
        <v>0.25</v>
      </c>
      <c r="Q35" s="124">
        <f t="shared" si="2"/>
        <v>5.19</v>
      </c>
      <c r="R35" s="32">
        <f>R36+R37+R38+R39+R40+R41+R42+R43+R44</f>
        <v>1.4500000000000002</v>
      </c>
      <c r="S35" s="132">
        <f>S36+S37+S38+S39+S40+S41+S42+S43+S44</f>
        <v>1.09</v>
      </c>
      <c r="T35" s="32">
        <f>T36+T37+T38+T39+T40+T41+T42+T43+T44</f>
        <v>2.4000000000000004</v>
      </c>
      <c r="U35" s="32">
        <f>U36+U37+U38+U39+U40+U41+U42+U43+U44</f>
        <v>0.65</v>
      </c>
      <c r="V35" s="125">
        <f t="shared" si="3"/>
        <v>5.590000000000001</v>
      </c>
    </row>
    <row r="36" spans="1:22" s="136" customFormat="1" ht="25.5" customHeight="1">
      <c r="A36" s="128"/>
      <c r="B36" s="128" t="s">
        <v>679</v>
      </c>
      <c r="C36" s="64">
        <v>1.26</v>
      </c>
      <c r="D36" s="40">
        <v>0.1</v>
      </c>
      <c r="E36" s="133">
        <v>2.6900000000000004</v>
      </c>
      <c r="F36" s="40">
        <v>0.25</v>
      </c>
      <c r="G36" s="134">
        <f t="shared" si="0"/>
        <v>4.300000000000001</v>
      </c>
      <c r="H36" s="40">
        <v>1.26</v>
      </c>
      <c r="I36" s="40">
        <v>0.6</v>
      </c>
      <c r="J36" s="133">
        <v>2.3499999999999996</v>
      </c>
      <c r="K36" s="40">
        <v>0.25</v>
      </c>
      <c r="L36" s="135">
        <f>K36+J36+I36+H36</f>
        <v>4.46</v>
      </c>
      <c r="M36" s="64">
        <v>0.64</v>
      </c>
      <c r="N36" s="40">
        <v>0.1</v>
      </c>
      <c r="O36" s="133">
        <v>2.33</v>
      </c>
      <c r="P36" s="40">
        <v>0.25</v>
      </c>
      <c r="Q36" s="134">
        <f t="shared" si="2"/>
        <v>3.3200000000000003</v>
      </c>
      <c r="R36" s="40">
        <v>0.64</v>
      </c>
      <c r="S36" s="40">
        <f>0.46</f>
        <v>0.46</v>
      </c>
      <c r="T36" s="133">
        <v>1.9700000000000002</v>
      </c>
      <c r="U36" s="40">
        <v>0.25</v>
      </c>
      <c r="V36" s="135">
        <f t="shared" si="3"/>
        <v>3.3200000000000003</v>
      </c>
    </row>
    <row r="37" spans="1:22" s="136" customFormat="1" ht="23.25" customHeight="1">
      <c r="A37" s="128"/>
      <c r="B37" s="128" t="s">
        <v>350</v>
      </c>
      <c r="C37" s="64"/>
      <c r="D37" s="40"/>
      <c r="E37" s="133"/>
      <c r="F37" s="40"/>
      <c r="G37" s="134">
        <f t="shared" si="0"/>
        <v>0</v>
      </c>
      <c r="H37" s="40"/>
      <c r="I37" s="40"/>
      <c r="J37" s="133"/>
      <c r="K37" s="40">
        <v>0.4</v>
      </c>
      <c r="L37" s="135">
        <f t="shared" si="1"/>
        <v>0.4</v>
      </c>
      <c r="M37" s="64"/>
      <c r="N37" s="40"/>
      <c r="O37" s="133"/>
      <c r="P37" s="40"/>
      <c r="Q37" s="134">
        <f t="shared" si="2"/>
        <v>0</v>
      </c>
      <c r="R37" s="40"/>
      <c r="S37" s="40"/>
      <c r="T37" s="133"/>
      <c r="U37" s="40">
        <v>0.4</v>
      </c>
      <c r="V37" s="135">
        <f t="shared" si="3"/>
        <v>0.4</v>
      </c>
    </row>
    <row r="38" spans="1:22" s="136" customFormat="1" ht="26.25" customHeight="1">
      <c r="A38" s="128"/>
      <c r="B38" s="128" t="s">
        <v>353</v>
      </c>
      <c r="C38" s="64"/>
      <c r="D38" s="40"/>
      <c r="E38" s="133">
        <v>0.25</v>
      </c>
      <c r="F38" s="40"/>
      <c r="G38" s="134">
        <f t="shared" si="0"/>
        <v>0.25</v>
      </c>
      <c r="H38" s="40"/>
      <c r="I38" s="40"/>
      <c r="J38" s="133">
        <v>0.25</v>
      </c>
      <c r="K38" s="40"/>
      <c r="L38" s="135">
        <f t="shared" si="1"/>
        <v>0.25</v>
      </c>
      <c r="M38" s="64"/>
      <c r="N38" s="40"/>
      <c r="O38" s="133">
        <v>0.25</v>
      </c>
      <c r="P38" s="40"/>
      <c r="Q38" s="134">
        <f t="shared" si="2"/>
        <v>0.25</v>
      </c>
      <c r="R38" s="40"/>
      <c r="S38" s="40"/>
      <c r="T38" s="133">
        <v>0.25</v>
      </c>
      <c r="U38" s="40"/>
      <c r="V38" s="135">
        <f t="shared" si="3"/>
        <v>0.25</v>
      </c>
    </row>
    <row r="39" spans="1:22" s="136" customFormat="1" ht="26.25" customHeight="1">
      <c r="A39" s="128"/>
      <c r="B39" s="128" t="s">
        <v>681</v>
      </c>
      <c r="C39" s="64">
        <v>0.16</v>
      </c>
      <c r="D39" s="40"/>
      <c r="E39" s="133"/>
      <c r="F39" s="40"/>
      <c r="G39" s="134">
        <f t="shared" si="0"/>
        <v>0.16</v>
      </c>
      <c r="H39" s="40">
        <v>0.16</v>
      </c>
      <c r="I39" s="40"/>
      <c r="J39" s="133"/>
      <c r="K39" s="40"/>
      <c r="L39" s="135">
        <f t="shared" si="1"/>
        <v>0.16</v>
      </c>
      <c r="M39" s="64">
        <v>0.16</v>
      </c>
      <c r="N39" s="40"/>
      <c r="O39" s="133"/>
      <c r="P39" s="40"/>
      <c r="Q39" s="134">
        <f t="shared" si="2"/>
        <v>0.16</v>
      </c>
      <c r="R39" s="40">
        <v>0.16</v>
      </c>
      <c r="S39" s="40"/>
      <c r="T39" s="133"/>
      <c r="U39" s="40"/>
      <c r="V39" s="135">
        <f t="shared" si="3"/>
        <v>0.16</v>
      </c>
    </row>
    <row r="40" spans="1:22" s="136" customFormat="1" ht="23.25" customHeight="1">
      <c r="A40" s="128"/>
      <c r="B40" s="128" t="s">
        <v>512</v>
      </c>
      <c r="C40" s="64">
        <v>0.25</v>
      </c>
      <c r="D40" s="40"/>
      <c r="E40" s="133"/>
      <c r="F40" s="40"/>
      <c r="G40" s="134">
        <f t="shared" si="0"/>
        <v>0.25</v>
      </c>
      <c r="H40" s="40">
        <v>0.25</v>
      </c>
      <c r="I40" s="40"/>
      <c r="J40" s="133"/>
      <c r="K40" s="40"/>
      <c r="L40" s="135">
        <f t="shared" si="1"/>
        <v>0.25</v>
      </c>
      <c r="M40" s="64">
        <v>0.25</v>
      </c>
      <c r="N40" s="40"/>
      <c r="O40" s="133"/>
      <c r="P40" s="40"/>
      <c r="Q40" s="134">
        <f t="shared" si="2"/>
        <v>0.25</v>
      </c>
      <c r="R40" s="40">
        <v>0.25</v>
      </c>
      <c r="S40" s="40"/>
      <c r="T40" s="133"/>
      <c r="U40" s="40"/>
      <c r="V40" s="135">
        <f t="shared" si="3"/>
        <v>0.25</v>
      </c>
    </row>
    <row r="41" spans="1:22" s="136" customFormat="1" ht="26.25" customHeight="1">
      <c r="A41" s="128"/>
      <c r="B41" s="128" t="s">
        <v>513</v>
      </c>
      <c r="C41" s="64"/>
      <c r="D41" s="40">
        <v>0.63</v>
      </c>
      <c r="E41" s="133"/>
      <c r="F41" s="40"/>
      <c r="G41" s="134">
        <f t="shared" si="0"/>
        <v>0.63</v>
      </c>
      <c r="H41" s="40"/>
      <c r="I41" s="40">
        <v>0.63</v>
      </c>
      <c r="J41" s="133"/>
      <c r="K41" s="40"/>
      <c r="L41" s="135">
        <f t="shared" si="1"/>
        <v>0.63</v>
      </c>
      <c r="M41" s="64"/>
      <c r="N41" s="40">
        <v>0.63</v>
      </c>
      <c r="O41" s="133"/>
      <c r="P41" s="40"/>
      <c r="Q41" s="134">
        <f t="shared" si="2"/>
        <v>0.63</v>
      </c>
      <c r="R41" s="40"/>
      <c r="S41" s="40">
        <v>0.63</v>
      </c>
      <c r="T41" s="133"/>
      <c r="U41" s="40"/>
      <c r="V41" s="135">
        <f t="shared" si="3"/>
        <v>0.63</v>
      </c>
    </row>
    <row r="42" spans="1:22" s="136" customFormat="1" ht="25.5" customHeight="1">
      <c r="A42" s="128"/>
      <c r="B42" s="128" t="s">
        <v>351</v>
      </c>
      <c r="C42" s="64"/>
      <c r="D42" s="40"/>
      <c r="E42" s="133">
        <v>0.25</v>
      </c>
      <c r="F42" s="40"/>
      <c r="G42" s="134">
        <f t="shared" si="0"/>
        <v>0.25</v>
      </c>
      <c r="H42" s="40"/>
      <c r="I42" s="36"/>
      <c r="J42" s="133">
        <v>0.16</v>
      </c>
      <c r="K42" s="40"/>
      <c r="L42" s="135">
        <f t="shared" si="1"/>
        <v>0.16</v>
      </c>
      <c r="M42" s="64"/>
      <c r="N42" s="40"/>
      <c r="O42" s="133">
        <v>0.18</v>
      </c>
      <c r="P42" s="40"/>
      <c r="Q42" s="134">
        <f t="shared" si="2"/>
        <v>0.18</v>
      </c>
      <c r="R42" s="40"/>
      <c r="S42" s="36"/>
      <c r="T42" s="133">
        <v>0.18</v>
      </c>
      <c r="U42" s="40"/>
      <c r="V42" s="135">
        <f t="shared" si="3"/>
        <v>0.18</v>
      </c>
    </row>
    <row r="43" spans="1:22" s="136" customFormat="1" ht="23.25" customHeight="1">
      <c r="A43" s="128"/>
      <c r="B43" s="128" t="s">
        <v>515</v>
      </c>
      <c r="C43" s="64">
        <v>0.4</v>
      </c>
      <c r="D43" s="40"/>
      <c r="E43" s="133"/>
      <c r="F43" s="40"/>
      <c r="G43" s="134">
        <f t="shared" si="0"/>
        <v>0.4</v>
      </c>
      <c r="H43" s="40">
        <v>0.4</v>
      </c>
      <c r="I43" s="36"/>
      <c r="J43" s="133"/>
      <c r="K43" s="40"/>
      <c r="L43" s="135">
        <f t="shared" si="1"/>
        <v>0.4</v>
      </c>
      <c r="M43" s="64">
        <v>0.4</v>
      </c>
      <c r="N43" s="40"/>
      <c r="O43" s="133"/>
      <c r="P43" s="40"/>
      <c r="Q43" s="134">
        <f t="shared" si="2"/>
        <v>0.4</v>
      </c>
      <c r="R43" s="40">
        <v>0.4</v>
      </c>
      <c r="S43" s="36"/>
      <c r="T43" s="133"/>
      <c r="U43" s="40"/>
      <c r="V43" s="135">
        <f t="shared" si="3"/>
        <v>0.4</v>
      </c>
    </row>
    <row r="44" spans="1:22" s="136" customFormat="1" ht="22.5" customHeight="1">
      <c r="A44" s="128"/>
      <c r="B44" s="128" t="s">
        <v>682</v>
      </c>
      <c r="C44" s="64"/>
      <c r="D44" s="40"/>
      <c r="E44" s="133"/>
      <c r="F44" s="40"/>
      <c r="G44" s="134">
        <f t="shared" si="0"/>
        <v>0</v>
      </c>
      <c r="H44" s="40"/>
      <c r="I44" s="40"/>
      <c r="J44" s="133"/>
      <c r="K44" s="40"/>
      <c r="L44" s="135">
        <f t="shared" si="1"/>
        <v>0</v>
      </c>
      <c r="M44" s="64"/>
      <c r="N44" s="40"/>
      <c r="O44" s="133"/>
      <c r="P44" s="40"/>
      <c r="Q44" s="134">
        <f t="shared" si="2"/>
        <v>0</v>
      </c>
      <c r="R44" s="40"/>
      <c r="S44" s="40"/>
      <c r="T44" s="133"/>
      <c r="U44" s="40"/>
      <c r="V44" s="135">
        <f t="shared" si="3"/>
        <v>0</v>
      </c>
    </row>
    <row r="45" spans="1:22" s="140" customFormat="1" ht="70.5" customHeight="1">
      <c r="A45" s="116" t="s">
        <v>653</v>
      </c>
      <c r="B45" s="116" t="s">
        <v>354</v>
      </c>
      <c r="C45" s="64"/>
      <c r="D45" s="40"/>
      <c r="E45" s="40"/>
      <c r="F45" s="40"/>
      <c r="G45" s="40"/>
      <c r="H45" s="40"/>
      <c r="I45" s="40"/>
      <c r="J45" s="40"/>
      <c r="K45" s="40"/>
      <c r="L45" s="137"/>
      <c r="M45" s="64"/>
      <c r="N45" s="40"/>
      <c r="O45" s="40"/>
      <c r="P45" s="40"/>
      <c r="Q45" s="40"/>
      <c r="R45" s="40"/>
      <c r="S45" s="40"/>
      <c r="T45" s="40"/>
      <c r="U45" s="40"/>
      <c r="V45" s="137"/>
    </row>
    <row r="46" spans="1:22" s="136" customFormat="1" ht="86.25" customHeight="1">
      <c r="A46" s="138" t="s">
        <v>620</v>
      </c>
      <c r="B46" s="139" t="s">
        <v>364</v>
      </c>
      <c r="C46" s="31">
        <f>C47+C48</f>
        <v>0</v>
      </c>
      <c r="D46" s="32">
        <f>D47+D48</f>
        <v>0</v>
      </c>
      <c r="E46" s="32">
        <f>E47+E48</f>
        <v>0</v>
      </c>
      <c r="F46" s="32">
        <f>F47+F48+F49</f>
        <v>2.46</v>
      </c>
      <c r="G46" s="124">
        <f>F46+E46+D46+C46</f>
        <v>2.46</v>
      </c>
      <c r="H46" s="32">
        <f>H47+H48</f>
        <v>0</v>
      </c>
      <c r="I46" s="32">
        <f>I47+I48</f>
        <v>2</v>
      </c>
      <c r="J46" s="32">
        <f>J47+J48</f>
        <v>0</v>
      </c>
      <c r="K46" s="32">
        <f>K47+K48+K49</f>
        <v>3.03</v>
      </c>
      <c r="L46" s="125">
        <f>K46+J46+I46+H46</f>
        <v>5.029999999999999</v>
      </c>
      <c r="M46" s="31">
        <f>M47+M48</f>
        <v>0</v>
      </c>
      <c r="N46" s="32">
        <f>N47+N48</f>
        <v>0</v>
      </c>
      <c r="O46" s="32">
        <f>O47+O48</f>
        <v>0</v>
      </c>
      <c r="P46" s="32">
        <f>P47+P48</f>
        <v>0</v>
      </c>
      <c r="Q46" s="124">
        <f>P46+O46+N46+M46</f>
        <v>0</v>
      </c>
      <c r="R46" s="32">
        <f>R47+R48</f>
        <v>0</v>
      </c>
      <c r="S46" s="32">
        <f>S47+S48</f>
        <v>0</v>
      </c>
      <c r="T46" s="32">
        <f>T47+T48</f>
        <v>0</v>
      </c>
      <c r="U46" s="32">
        <f>U47+U48+U49</f>
        <v>0.56</v>
      </c>
      <c r="V46" s="125">
        <f>U46+T46+S46+R46</f>
        <v>0.56</v>
      </c>
    </row>
    <row r="47" spans="1:22" s="136" customFormat="1" ht="17.25" customHeight="1">
      <c r="A47" s="138"/>
      <c r="B47" s="141" t="s">
        <v>551</v>
      </c>
      <c r="C47" s="64"/>
      <c r="D47" s="40"/>
      <c r="E47" s="40"/>
      <c r="F47" s="40">
        <v>1.26</v>
      </c>
      <c r="G47" s="134">
        <f>F47+E47+D47+C47</f>
        <v>1.26</v>
      </c>
      <c r="H47" s="40"/>
      <c r="I47" s="40">
        <v>2</v>
      </c>
      <c r="J47" s="40"/>
      <c r="K47" s="40">
        <f>0.16+0.16+0.56</f>
        <v>0.8800000000000001</v>
      </c>
      <c r="L47" s="135">
        <f>K47+J47+I47+H47</f>
        <v>2.88</v>
      </c>
      <c r="M47" s="64"/>
      <c r="N47" s="40"/>
      <c r="O47" s="40"/>
      <c r="P47" s="40"/>
      <c r="Q47" s="134">
        <f>P47+O47+N47+M47</f>
        <v>0</v>
      </c>
      <c r="R47" s="40"/>
      <c r="S47" s="40"/>
      <c r="T47" s="40"/>
      <c r="U47" s="40">
        <f>0.16+0.4</f>
        <v>0.56</v>
      </c>
      <c r="V47" s="135">
        <f>U47+T47+S47+R47</f>
        <v>0.56</v>
      </c>
    </row>
    <row r="48" spans="1:22" s="136" customFormat="1" ht="17.25" customHeight="1">
      <c r="A48" s="116"/>
      <c r="B48" s="141" t="s">
        <v>552</v>
      </c>
      <c r="C48" s="64"/>
      <c r="D48" s="40"/>
      <c r="E48" s="40"/>
      <c r="F48" s="40">
        <v>0.6</v>
      </c>
      <c r="G48" s="134">
        <f>F48+E48+D48+C48</f>
        <v>0.6</v>
      </c>
      <c r="H48" s="40"/>
      <c r="I48" s="40"/>
      <c r="J48" s="40"/>
      <c r="K48" s="40">
        <v>1.25</v>
      </c>
      <c r="L48" s="135">
        <f>K48+J48+I48+H48</f>
        <v>1.25</v>
      </c>
      <c r="M48" s="64"/>
      <c r="N48" s="40"/>
      <c r="O48" s="40"/>
      <c r="P48" s="40"/>
      <c r="Q48" s="134">
        <f>P48+O48+N48+M48</f>
        <v>0</v>
      </c>
      <c r="R48" s="40"/>
      <c r="S48" s="40"/>
      <c r="T48" s="40"/>
      <c r="U48" s="40"/>
      <c r="V48" s="135">
        <f>U48+T48+S48+R48</f>
        <v>0</v>
      </c>
    </row>
    <row r="49" spans="1:22" s="136" customFormat="1" ht="17.25" customHeight="1">
      <c r="A49" s="247"/>
      <c r="B49" s="248" t="s">
        <v>555</v>
      </c>
      <c r="C49" s="249"/>
      <c r="D49" s="142"/>
      <c r="E49" s="142"/>
      <c r="F49" s="142">
        <v>0.6</v>
      </c>
      <c r="G49" s="134">
        <f>F49+E49+D49+C49</f>
        <v>0.6</v>
      </c>
      <c r="H49" s="142"/>
      <c r="I49" s="142"/>
      <c r="J49" s="142"/>
      <c r="K49" s="142">
        <v>0.9</v>
      </c>
      <c r="L49" s="135">
        <f>K49+J49+I49+H49</f>
        <v>0.9</v>
      </c>
      <c r="M49" s="249"/>
      <c r="N49" s="142"/>
      <c r="O49" s="142"/>
      <c r="P49" s="142"/>
      <c r="Q49" s="134">
        <f>P49+O49+N49+M49</f>
        <v>0</v>
      </c>
      <c r="R49" s="142"/>
      <c r="S49" s="142"/>
      <c r="T49" s="142"/>
      <c r="U49" s="142"/>
      <c r="V49" s="135">
        <f>U49+T49+S49+R49</f>
        <v>0</v>
      </c>
    </row>
    <row r="50" spans="1:22" s="136" customFormat="1" ht="56.25" customHeight="1">
      <c r="A50" s="251" t="s">
        <v>549</v>
      </c>
      <c r="B50" s="251" t="s">
        <v>213</v>
      </c>
      <c r="C50" s="249">
        <v>0</v>
      </c>
      <c r="D50" s="142">
        <v>0</v>
      </c>
      <c r="E50" s="142">
        <v>0</v>
      </c>
      <c r="F50" s="142">
        <v>0</v>
      </c>
      <c r="G50" s="134">
        <f>F50+E50+D50+C50</f>
        <v>0</v>
      </c>
      <c r="H50" s="142">
        <v>1.26</v>
      </c>
      <c r="I50" s="142">
        <v>6.86</v>
      </c>
      <c r="J50" s="142">
        <v>7.06</v>
      </c>
      <c r="K50" s="142">
        <v>0</v>
      </c>
      <c r="L50" s="135">
        <f>K50+J50+I50+H50</f>
        <v>15.18</v>
      </c>
      <c r="M50" s="249">
        <v>0</v>
      </c>
      <c r="N50" s="142">
        <v>0</v>
      </c>
      <c r="O50" s="142">
        <v>0</v>
      </c>
      <c r="P50" s="142">
        <v>0</v>
      </c>
      <c r="Q50" s="134">
        <f>P50+O50+N50+M50</f>
        <v>0</v>
      </c>
      <c r="R50" s="142">
        <v>0</v>
      </c>
      <c r="S50" s="142">
        <v>0</v>
      </c>
      <c r="T50" s="142">
        <v>0</v>
      </c>
      <c r="U50" s="142">
        <v>0</v>
      </c>
      <c r="V50" s="134">
        <f>U50+T50+S50+R50</f>
        <v>0</v>
      </c>
    </row>
    <row r="51" spans="1:22" s="136" customFormat="1" ht="17.25" customHeight="1">
      <c r="A51" s="143"/>
      <c r="B51" s="144"/>
      <c r="C51" s="65"/>
      <c r="D51" s="66"/>
      <c r="E51" s="66"/>
      <c r="F51" s="66"/>
      <c r="G51" s="145"/>
      <c r="H51" s="66"/>
      <c r="I51" s="66"/>
      <c r="J51" s="66"/>
      <c r="K51" s="66"/>
      <c r="L51" s="146"/>
      <c r="M51" s="65"/>
      <c r="N51" s="66"/>
      <c r="O51" s="66"/>
      <c r="P51" s="66"/>
      <c r="Q51" s="145"/>
      <c r="R51" s="66"/>
      <c r="S51" s="66"/>
      <c r="T51" s="66"/>
      <c r="U51" s="66"/>
      <c r="V51" s="146"/>
    </row>
    <row r="54" spans="4:20" ht="18.75">
      <c r="D54" s="387" t="s">
        <v>267</v>
      </c>
      <c r="E54" s="387"/>
      <c r="F54" s="387"/>
      <c r="G54" s="387"/>
      <c r="H54" s="387"/>
      <c r="I54" s="387"/>
      <c r="J54" s="387"/>
      <c r="K54" s="387"/>
      <c r="L54" s="387"/>
      <c r="M54" s="387"/>
      <c r="N54" s="387"/>
      <c r="O54" s="387"/>
      <c r="P54" s="387"/>
      <c r="Q54" s="387"/>
      <c r="R54" s="387"/>
      <c r="S54" s="387"/>
      <c r="T54" s="387"/>
    </row>
  </sheetData>
  <sheetProtection selectLockedCells="1" selectUnlockedCells="1"/>
  <mergeCells count="21">
    <mergeCell ref="C17:G17"/>
    <mergeCell ref="O12:V12"/>
    <mergeCell ref="H17:L17"/>
    <mergeCell ref="M17:Q17"/>
    <mergeCell ref="R17:V17"/>
    <mergeCell ref="Q11:V11"/>
    <mergeCell ref="A15:A18"/>
    <mergeCell ref="B15:B18"/>
    <mergeCell ref="C15:L15"/>
    <mergeCell ref="M15:V15"/>
    <mergeCell ref="C16:G16"/>
    <mergeCell ref="D54:T54"/>
    <mergeCell ref="Q13:V13"/>
    <mergeCell ref="H16:L16"/>
    <mergeCell ref="M16:Q16"/>
    <mergeCell ref="R16:V16"/>
    <mergeCell ref="A6:V6"/>
    <mergeCell ref="S7:V7"/>
    <mergeCell ref="Q8:V8"/>
    <mergeCell ref="Q9:V9"/>
    <mergeCell ref="Q10:V10"/>
  </mergeCells>
  <printOptions/>
  <pageMargins left="0.18" right="0.1968503937007874" top="0.37" bottom="0.1968503937007874" header="0.61" footer="0.5118110236220472"/>
  <pageSetup fitToHeight="0" horizontalDpi="300" verticalDpi="300" orientation="landscape" paperSize="9" scale="60" r:id="rId1"/>
  <rowBreaks count="1" manualBreakCount="1">
    <brk id="44" max="255" man="1"/>
  </rowBreaks>
</worksheet>
</file>

<file path=xl/worksheets/sheet9.xml><?xml version="1.0" encoding="utf-8"?>
<worksheet xmlns="http://schemas.openxmlformats.org/spreadsheetml/2006/main" xmlns:r="http://schemas.openxmlformats.org/officeDocument/2006/relationships">
  <sheetPr>
    <tabColor rgb="FFFF0000"/>
  </sheetPr>
  <dimension ref="A1:D63"/>
  <sheetViews>
    <sheetView tabSelected="1" zoomScale="75" zoomScaleNormal="75" zoomScaleSheetLayoutView="80" zoomScalePageLayoutView="0" workbookViewId="0" topLeftCell="A16">
      <selection activeCell="B45" sqref="B45:B47"/>
    </sheetView>
  </sheetViews>
  <sheetFormatPr defaultColWidth="9.00390625" defaultRowHeight="15.75"/>
  <cols>
    <col min="1" max="1" width="54.125" style="148" customWidth="1"/>
    <col min="2" max="2" width="25.50390625" style="148" customWidth="1"/>
    <col min="3" max="3" width="21.625" style="148" customWidth="1"/>
    <col min="4" max="16384" width="9.00390625" style="148" customWidth="1"/>
  </cols>
  <sheetData>
    <row r="1" spans="1:4" ht="16.5" hidden="1">
      <c r="A1" s="308"/>
      <c r="B1" s="308"/>
      <c r="C1" s="309" t="s">
        <v>370</v>
      </c>
      <c r="D1" s="308"/>
    </row>
    <row r="2" spans="1:4" ht="16.5" hidden="1">
      <c r="A2" s="308"/>
      <c r="B2" s="308"/>
      <c r="C2" s="309" t="s">
        <v>567</v>
      </c>
      <c r="D2" s="308"/>
    </row>
    <row r="3" spans="1:4" ht="16.5" hidden="1">
      <c r="A3" s="308"/>
      <c r="B3" s="308"/>
      <c r="C3" s="309" t="s">
        <v>290</v>
      </c>
      <c r="D3" s="308"/>
    </row>
    <row r="4" spans="1:4" ht="16.5">
      <c r="A4" s="308"/>
      <c r="B4" s="308"/>
      <c r="C4" s="309"/>
      <c r="D4" s="308"/>
    </row>
    <row r="5" spans="1:4" s="149" customFormat="1" ht="34.5" customHeight="1">
      <c r="A5" s="401" t="s">
        <v>371</v>
      </c>
      <c r="B5" s="401"/>
      <c r="C5" s="401"/>
      <c r="D5" s="310"/>
    </row>
    <row r="6" spans="1:4" s="149" customFormat="1" ht="17.25">
      <c r="A6" s="310"/>
      <c r="B6" s="310"/>
      <c r="C6" s="310"/>
      <c r="D6" s="310"/>
    </row>
    <row r="7" spans="1:4" ht="16.5">
      <c r="A7" s="402" t="s">
        <v>198</v>
      </c>
      <c r="B7" s="402"/>
      <c r="C7" s="402"/>
      <c r="D7" s="308"/>
    </row>
    <row r="8" spans="1:4" ht="16.5">
      <c r="A8" s="311"/>
      <c r="B8" s="311"/>
      <c r="C8" s="311"/>
      <c r="D8" s="308"/>
    </row>
    <row r="9" spans="1:4" ht="16.5">
      <c r="A9" s="310"/>
      <c r="B9" s="403" t="s">
        <v>372</v>
      </c>
      <c r="C9" s="403"/>
      <c r="D9" s="308"/>
    </row>
    <row r="10" spans="1:4" ht="18.75" customHeight="1">
      <c r="A10" s="312"/>
      <c r="B10" s="399" t="s">
        <v>622</v>
      </c>
      <c r="C10" s="399"/>
      <c r="D10" s="312"/>
    </row>
    <row r="11" spans="1:4" ht="18.75" customHeight="1">
      <c r="A11" s="312"/>
      <c r="B11" s="399" t="s">
        <v>360</v>
      </c>
      <c r="C11" s="399"/>
      <c r="D11" s="312"/>
    </row>
    <row r="12" spans="1:4" ht="18.75" customHeight="1">
      <c r="A12" s="310"/>
      <c r="B12" s="399" t="s">
        <v>373</v>
      </c>
      <c r="C12" s="399"/>
      <c r="D12" s="312"/>
    </row>
    <row r="13" spans="1:4" ht="42.75" customHeight="1">
      <c r="A13" s="310"/>
      <c r="B13" s="398" t="s">
        <v>359</v>
      </c>
      <c r="C13" s="398"/>
      <c r="D13" s="313"/>
    </row>
    <row r="14" spans="1:4" ht="18.75" customHeight="1">
      <c r="A14" s="399" t="s">
        <v>196</v>
      </c>
      <c r="B14" s="399"/>
      <c r="C14" s="399"/>
      <c r="D14" s="314"/>
    </row>
    <row r="15" spans="1:4" ht="16.5">
      <c r="A15" s="310"/>
      <c r="B15" s="314" t="s">
        <v>361</v>
      </c>
      <c r="C15" s="310"/>
      <c r="D15" s="314"/>
    </row>
    <row r="16" spans="1:4" ht="16.5">
      <c r="A16" s="308"/>
      <c r="B16" s="315"/>
      <c r="C16" s="308"/>
      <c r="D16" s="308"/>
    </row>
    <row r="17" spans="1:4" ht="16.5">
      <c r="A17" s="316" t="s">
        <v>374</v>
      </c>
      <c r="B17" s="317"/>
      <c r="C17" s="318"/>
      <c r="D17" s="308"/>
    </row>
    <row r="18" spans="1:4" ht="49.5">
      <c r="A18" s="319" t="s">
        <v>375</v>
      </c>
      <c r="B18" s="320" t="s">
        <v>376</v>
      </c>
      <c r="C18" s="321" t="s">
        <v>944</v>
      </c>
      <c r="D18" s="308"/>
    </row>
    <row r="19" spans="1:4" ht="16.5">
      <c r="A19" s="319">
        <v>1</v>
      </c>
      <c r="B19" s="320">
        <v>2</v>
      </c>
      <c r="C19" s="321">
        <v>3</v>
      </c>
      <c r="D19" s="308"/>
    </row>
    <row r="20" spans="1:4" ht="16.5">
      <c r="A20" s="322" t="s">
        <v>377</v>
      </c>
      <c r="B20" s="323">
        <v>172.01</v>
      </c>
      <c r="C20" s="323">
        <v>608.6</v>
      </c>
      <c r="D20" s="308"/>
    </row>
    <row r="21" spans="1:4" ht="16.5">
      <c r="A21" s="322" t="s">
        <v>378</v>
      </c>
      <c r="B21" s="323">
        <v>11.21</v>
      </c>
      <c r="C21" s="323">
        <v>83.4</v>
      </c>
      <c r="D21" s="308"/>
    </row>
    <row r="22" spans="1:4" ht="16.5">
      <c r="A22" s="322" t="s">
        <v>379</v>
      </c>
      <c r="B22" s="323"/>
      <c r="C22" s="323"/>
      <c r="D22" s="308"/>
    </row>
    <row r="23" spans="1:4" ht="16.5">
      <c r="A23" s="324" t="s">
        <v>380</v>
      </c>
      <c r="B23" s="323"/>
      <c r="C23" s="323"/>
      <c r="D23" s="308"/>
    </row>
    <row r="24" spans="1:4" ht="16.5">
      <c r="A24" s="324" t="s">
        <v>381</v>
      </c>
      <c r="B24" s="323"/>
      <c r="C24" s="323"/>
      <c r="D24" s="308"/>
    </row>
    <row r="25" spans="1:4" ht="16.5">
      <c r="A25" s="324" t="s">
        <v>382</v>
      </c>
      <c r="B25" s="323"/>
      <c r="C25" s="323"/>
      <c r="D25" s="308"/>
    </row>
    <row r="26" spans="1:4" ht="16.5">
      <c r="A26" s="324" t="s">
        <v>383</v>
      </c>
      <c r="B26" s="323"/>
      <c r="C26" s="323"/>
      <c r="D26" s="308"/>
    </row>
    <row r="27" spans="1:4" ht="16.5">
      <c r="A27" s="322" t="s">
        <v>384</v>
      </c>
      <c r="B27" s="323">
        <v>108.5</v>
      </c>
      <c r="C27" s="323">
        <v>124.28</v>
      </c>
      <c r="D27" s="308"/>
    </row>
    <row r="28" spans="1:4" ht="16.5">
      <c r="A28" s="322" t="s">
        <v>385</v>
      </c>
      <c r="B28" s="323">
        <v>5.69</v>
      </c>
      <c r="C28" s="323">
        <v>66.2</v>
      </c>
      <c r="D28" s="308"/>
    </row>
    <row r="29" spans="1:4" ht="16.5">
      <c r="A29" s="322" t="s">
        <v>386</v>
      </c>
      <c r="B29" s="323">
        <v>3.57</v>
      </c>
      <c r="C29" s="323">
        <v>60.6</v>
      </c>
      <c r="D29" s="308"/>
    </row>
    <row r="30" spans="1:4" ht="16.5">
      <c r="A30" s="322" t="s">
        <v>387</v>
      </c>
      <c r="B30" s="323">
        <v>0.76</v>
      </c>
      <c r="C30" s="323">
        <v>1.7</v>
      </c>
      <c r="D30" s="308"/>
    </row>
    <row r="31" spans="1:4" ht="16.5">
      <c r="A31" s="322" t="s">
        <v>388</v>
      </c>
      <c r="B31" s="323">
        <v>6.46</v>
      </c>
      <c r="C31" s="323">
        <v>631.87</v>
      </c>
      <c r="D31" s="308"/>
    </row>
    <row r="32" spans="1:4" ht="16.5">
      <c r="A32" s="322" t="s">
        <v>389</v>
      </c>
      <c r="B32" s="325">
        <v>0.74</v>
      </c>
      <c r="C32" s="325">
        <f>C33+C34+C35+C36</f>
        <v>9.6</v>
      </c>
      <c r="D32" s="308"/>
    </row>
    <row r="33" spans="1:4" ht="16.5">
      <c r="A33" s="324" t="s">
        <v>390</v>
      </c>
      <c r="B33" s="325"/>
      <c r="C33" s="326"/>
      <c r="D33" s="308"/>
    </row>
    <row r="34" spans="1:4" ht="16.5">
      <c r="A34" s="324" t="s">
        <v>391</v>
      </c>
      <c r="B34" s="323"/>
      <c r="C34" s="327"/>
      <c r="D34" s="308"/>
    </row>
    <row r="35" spans="1:4" ht="16.5">
      <c r="A35" s="324" t="s">
        <v>392</v>
      </c>
      <c r="B35" s="323"/>
      <c r="C35" s="328"/>
      <c r="D35" s="308"/>
    </row>
    <row r="36" spans="1:4" ht="16.5">
      <c r="A36" s="324" t="s">
        <v>393</v>
      </c>
      <c r="B36" s="323">
        <v>0.74</v>
      </c>
      <c r="C36" s="323">
        <v>9.6</v>
      </c>
      <c r="D36" s="308"/>
    </row>
    <row r="37" spans="1:4" ht="16.5">
      <c r="A37" s="322" t="s">
        <v>394</v>
      </c>
      <c r="B37" s="323">
        <v>7.43</v>
      </c>
      <c r="C37" s="323">
        <v>174.9</v>
      </c>
      <c r="D37" s="308"/>
    </row>
    <row r="38" spans="1:4" ht="16.5">
      <c r="A38" s="324" t="s">
        <v>395</v>
      </c>
      <c r="B38" s="336" t="s">
        <v>199</v>
      </c>
      <c r="C38" s="336" t="s">
        <v>945</v>
      </c>
      <c r="D38" s="308"/>
    </row>
    <row r="39" spans="1:4" ht="16.5">
      <c r="A39" s="324" t="s">
        <v>396</v>
      </c>
      <c r="B39" s="323">
        <v>14.13</v>
      </c>
      <c r="C39" s="323">
        <f>C40+C41+C42</f>
        <v>170.9</v>
      </c>
      <c r="D39" s="308"/>
    </row>
    <row r="40" spans="1:4" ht="16.5">
      <c r="A40" s="329" t="s">
        <v>397</v>
      </c>
      <c r="B40" s="323">
        <v>14.13</v>
      </c>
      <c r="C40" s="323">
        <v>170.9</v>
      </c>
      <c r="D40" s="308"/>
    </row>
    <row r="41" spans="1:4" ht="16.5">
      <c r="A41" s="329" t="s">
        <v>398</v>
      </c>
      <c r="B41" s="323"/>
      <c r="C41" s="339"/>
      <c r="D41" s="308"/>
    </row>
    <row r="42" spans="1:4" ht="16.5">
      <c r="A42" s="329" t="s">
        <v>399</v>
      </c>
      <c r="B42" s="323"/>
      <c r="C42" s="339"/>
      <c r="D42" s="308"/>
    </row>
    <row r="43" spans="1:4" ht="16.5">
      <c r="A43" s="322" t="s">
        <v>400</v>
      </c>
      <c r="B43" s="323">
        <v>0.17</v>
      </c>
      <c r="C43" s="323">
        <v>0.36</v>
      </c>
      <c r="D43" s="308"/>
    </row>
    <row r="44" spans="1:4" ht="15.75" customHeight="1">
      <c r="A44" s="400" t="s">
        <v>401</v>
      </c>
      <c r="B44" s="400"/>
      <c r="C44" s="400"/>
      <c r="D44" s="308"/>
    </row>
    <row r="45" spans="1:4" ht="33">
      <c r="A45" s="330" t="s">
        <v>402</v>
      </c>
      <c r="B45" s="331">
        <v>23.39</v>
      </c>
      <c r="C45" s="331">
        <v>147.74</v>
      </c>
      <c r="D45" s="308"/>
    </row>
    <row r="46" spans="1:4" ht="15.75" customHeight="1">
      <c r="A46" s="330" t="s">
        <v>403</v>
      </c>
      <c r="B46" s="331">
        <v>23.39</v>
      </c>
      <c r="C46" s="331">
        <v>147.74</v>
      </c>
      <c r="D46" s="308"/>
    </row>
    <row r="47" spans="1:4" ht="15.75" customHeight="1">
      <c r="A47" s="330" t="s">
        <v>404</v>
      </c>
      <c r="B47" s="331">
        <v>23.39</v>
      </c>
      <c r="C47" s="331">
        <v>147.74</v>
      </c>
      <c r="D47" s="308"/>
    </row>
    <row r="48" spans="1:4" ht="15.75" customHeight="1">
      <c r="A48" s="330" t="s">
        <v>405</v>
      </c>
      <c r="B48" s="331">
        <v>0</v>
      </c>
      <c r="C48" s="331">
        <v>0</v>
      </c>
      <c r="D48" s="308"/>
    </row>
    <row r="49" spans="1:4" ht="15.75" customHeight="1" hidden="1">
      <c r="A49" s="400" t="s">
        <v>406</v>
      </c>
      <c r="B49" s="400"/>
      <c r="C49" s="400"/>
      <c r="D49" s="308"/>
    </row>
    <row r="50" spans="1:4" ht="16.5" hidden="1">
      <c r="A50" s="332" t="s">
        <v>407</v>
      </c>
      <c r="B50" s="404"/>
      <c r="C50" s="404"/>
      <c r="D50" s="308"/>
    </row>
    <row r="51" spans="1:4" ht="16.5" hidden="1">
      <c r="A51" s="333" t="s">
        <v>408</v>
      </c>
      <c r="B51" s="404"/>
      <c r="C51" s="404"/>
      <c r="D51" s="308"/>
    </row>
    <row r="52" spans="1:4" ht="16.5" hidden="1">
      <c r="A52" s="333" t="s">
        <v>409</v>
      </c>
      <c r="B52" s="404"/>
      <c r="C52" s="404"/>
      <c r="D52" s="308"/>
    </row>
    <row r="53" spans="1:4" ht="16.5" hidden="1">
      <c r="A53" s="334" t="s">
        <v>410</v>
      </c>
      <c r="B53" s="404"/>
      <c r="C53" s="404"/>
      <c r="D53" s="308"/>
    </row>
    <row r="54" spans="1:4" ht="16.5">
      <c r="A54" s="335"/>
      <c r="B54" s="335"/>
      <c r="C54" s="308"/>
      <c r="D54" s="308"/>
    </row>
    <row r="55" spans="1:4" ht="33" customHeight="1">
      <c r="A55" s="405" t="s">
        <v>411</v>
      </c>
      <c r="B55" s="405"/>
      <c r="C55" s="405"/>
      <c r="D55" s="308"/>
    </row>
    <row r="56" spans="1:4" ht="16.5">
      <c r="A56" s="308"/>
      <c r="B56" s="308"/>
      <c r="C56" s="308"/>
      <c r="D56" s="308"/>
    </row>
    <row r="57" spans="1:4" ht="16.5">
      <c r="A57" s="308"/>
      <c r="B57" s="308"/>
      <c r="C57" s="308"/>
      <c r="D57" s="308"/>
    </row>
    <row r="58" spans="1:4" ht="16.5">
      <c r="A58" s="308" t="s">
        <v>194</v>
      </c>
      <c r="B58" s="308"/>
      <c r="C58" s="308"/>
      <c r="D58" s="308"/>
    </row>
    <row r="59" spans="1:4" ht="16.5">
      <c r="A59" s="308" t="s">
        <v>197</v>
      </c>
      <c r="B59" s="308"/>
      <c r="C59" s="309" t="s">
        <v>195</v>
      </c>
      <c r="D59" s="308"/>
    </row>
    <row r="60" spans="1:3" ht="15.75">
      <c r="A60" s="307"/>
      <c r="B60" s="307"/>
      <c r="C60" s="307"/>
    </row>
    <row r="61" spans="1:3" ht="15.75">
      <c r="A61" s="307"/>
      <c r="B61" s="307"/>
      <c r="C61" s="307"/>
    </row>
    <row r="62" spans="1:3" ht="15.75">
      <c r="A62" s="307"/>
      <c r="B62" s="307"/>
      <c r="C62" s="307"/>
    </row>
    <row r="63" spans="1:3" ht="15.75">
      <c r="A63" s="307"/>
      <c r="B63" s="307"/>
      <c r="C63" s="307"/>
    </row>
  </sheetData>
  <sheetProtection selectLockedCells="1" selectUnlockedCells="1"/>
  <mergeCells count="15">
    <mergeCell ref="B53:C53"/>
    <mergeCell ref="A55:C55"/>
    <mergeCell ref="A49:C49"/>
    <mergeCell ref="B50:C50"/>
    <mergeCell ref="B51:C51"/>
    <mergeCell ref="B52:C52"/>
    <mergeCell ref="B13:C13"/>
    <mergeCell ref="A14:C14"/>
    <mergeCell ref="A44:C44"/>
    <mergeCell ref="A5:C5"/>
    <mergeCell ref="A7:C7"/>
    <mergeCell ref="B9:C9"/>
    <mergeCell ref="B10:C10"/>
    <mergeCell ref="B12:C12"/>
    <mergeCell ref="B11:C11"/>
  </mergeCells>
  <dataValidations count="1">
    <dataValidation type="decimal" operator="notEqual" allowBlank="1" showErrorMessage="1" sqref="B45:C48">
      <formula1>1E+29</formula1>
    </dataValidation>
  </dataValidations>
  <printOptions/>
  <pageMargins left="0.425" right="0.425" top="0.71" bottom="0.39791666666666664" header="0.5118055555555555" footer="0.5118055555555555"/>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PTO11</dc:creator>
  <cp:keywords/>
  <dc:description/>
  <cp:lastModifiedBy>zam-dir3</cp:lastModifiedBy>
  <cp:lastPrinted>2014-02-28T07:30:51Z</cp:lastPrinted>
  <dcterms:created xsi:type="dcterms:W3CDTF">2014-02-28T03:43:43Z</dcterms:created>
  <dcterms:modified xsi:type="dcterms:W3CDTF">2014-02-28T10:41:11Z</dcterms:modified>
  <cp:category/>
  <cp:version/>
  <cp:contentType/>
  <cp:contentStatus/>
</cp:coreProperties>
</file>