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52" activeTab="1"/>
  </bookViews>
  <sheets>
    <sheet name="содержание" sheetId="1" r:id="rId1"/>
    <sheet name="Приложение 1.1. без НДС." sheetId="2" r:id="rId2"/>
    <sheet name="приложение 1.2._2014" sheetId="3" r:id="rId3"/>
    <sheet name="приложение 1.3" sheetId="4" r:id="rId4"/>
    <sheet name="приложение 1.4" sheetId="5" r:id="rId5"/>
    <sheet name="приложение 2.2" sheetId="6" r:id="rId6"/>
    <sheet name="приложение 2.3" sheetId="7" r:id="rId7"/>
    <sheet name="приложение 3.1" sheetId="8" r:id="rId8"/>
    <sheet name="приложение 3.2" sheetId="9" r:id="rId9"/>
    <sheet name="приложение 4.1" sheetId="10" r:id="rId10"/>
    <sheet name="приложение 4.2" sheetId="11" r:id="rId11"/>
    <sheet name="приложение 4.3" sheetId="12" r:id="rId12"/>
    <sheet name="приложение 5" sheetId="13" r:id="rId13"/>
    <sheet name="приложение 6.1" sheetId="14" r:id="rId14"/>
    <sheet name="приложение 6.2" sheetId="15" r:id="rId15"/>
    <sheet name="приложение 6.3" sheetId="16" r:id="rId16"/>
    <sheet name="приложение 7.1" sheetId="17" r:id="rId17"/>
    <sheet name="приложение 7.2" sheetId="18" r:id="rId18"/>
    <sheet name="приложение 8" sheetId="19" r:id="rId19"/>
    <sheet name="приложение 9" sheetId="20" r:id="rId20"/>
    <sheet name="приложение 10" sheetId="21" r:id="rId21"/>
    <sheet name="приложение 11.1" sheetId="22" r:id="rId22"/>
    <sheet name="приложение 11.2" sheetId="23" r:id="rId23"/>
    <sheet name="приложение 12" sheetId="24" r:id="rId24"/>
    <sheet name="приложение 13" sheetId="25" r:id="rId25"/>
    <sheet name="приложение 14" sheetId="26" r:id="rId26"/>
  </sheets>
  <definedNames>
    <definedName name="Excel_BuiltIn_Print_Area_2">#N/A</definedName>
    <definedName name="Excel_BuiltIn_Print_Area_7">#N/A</definedName>
    <definedName name="Excel_BuiltIn_Print_Area_8">"$#ССЫЛ!.$A$1:$V$23"</definedName>
    <definedName name="_xlnm.Print_Area" localSheetId="1">'Приложение 1.1. без НДС.'!$A$1:$W$58</definedName>
    <definedName name="_xlnm.Print_Area" localSheetId="3">'приложение 1.3'!$A$1:$G$27</definedName>
    <definedName name="_xlnm.Print_Area" localSheetId="10">'приложение 4.2'!$A$1:$F$42</definedName>
    <definedName name="_xlnm.Print_Area" localSheetId="13">'приложение 6.1'!$A$1:$M$59</definedName>
    <definedName name="_xlnm.Print_Area" localSheetId="14">'приложение 6.2'!$A$1:$E$50</definedName>
    <definedName name="_xlnm.Print_Area" localSheetId="15">'приложение 6.3'!$A$1:$J$28</definedName>
    <definedName name="_xlnm.Print_Area" localSheetId="0">'содержание'!$A$1:$F$27</definedName>
  </definedNames>
  <calcPr fullCalcOnLoad="1"/>
</workbook>
</file>

<file path=xl/sharedStrings.xml><?xml version="1.0" encoding="utf-8"?>
<sst xmlns="http://schemas.openxmlformats.org/spreadsheetml/2006/main" count="2749" uniqueCount="1084">
  <si>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</si>
  <si>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</si>
  <si>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</si>
  <si>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</si>
  <si>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</si>
  <si>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</si>
  <si>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</si>
  <si>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</si>
  <si>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</si>
  <si>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</si>
  <si>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</si>
  <si>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</si>
  <si>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</si>
  <si>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</si>
  <si>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</si>
  <si>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</si>
  <si>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</si>
  <si>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</si>
  <si>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</si>
  <si>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</si>
  <si>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</si>
  <si>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</si>
  <si>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</si>
  <si>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</si>
  <si>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</si>
  <si>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</si>
  <si>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</si>
  <si>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</si>
  <si>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</si>
  <si>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</si>
  <si>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</si>
  <si>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Помощник генерального директора по ФЭВ-начальник ПЭО                                            Т.Г. Парамонова</t>
  </si>
  <si>
    <t>Приложение  № 4.3</t>
  </si>
  <si>
    <t xml:space="preserve">. . . </t>
  </si>
  <si>
    <t>Выручка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</si>
  <si>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</si>
  <si>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</si>
  <si>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</si>
  <si>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</si>
  <si>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</si>
  <si>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</si>
  <si>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</si>
  <si>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</si>
  <si>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</si>
  <si>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</si>
  <si>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</si>
  <si>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</si>
  <si>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</si>
  <si>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</si>
  <si>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</si>
  <si>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</si>
  <si>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</si>
  <si>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</si>
  <si>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</si>
  <si>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</si>
  <si>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</si>
  <si>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</si>
  <si>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</si>
  <si>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</si>
  <si>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</si>
  <si>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</si>
  <si>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</si>
  <si>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</si>
  <si>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</si>
  <si>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</si>
  <si>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</si>
  <si>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</si>
  <si>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</si>
  <si>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</si>
  <si>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</si>
  <si>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</si>
  <si>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       ОАО «Орелоблэнерго»</t>
  </si>
  <si>
    <t>Год 2009</t>
  </si>
  <si>
    <t>Год 2010</t>
  </si>
  <si>
    <t>факт</t>
  </si>
  <si>
    <t>Приложение  № 6.1</t>
  </si>
  <si>
    <t xml:space="preserve">Остаток стоимости на начало года * </t>
  </si>
  <si>
    <t>Освоено 
(закрыто актами 
выполненных работ)
млн.рублей</t>
  </si>
  <si>
    <t>Введено 
(оформлено актами ввода в эксплуатацию)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</si>
  <si>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</si>
  <si>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</si>
  <si>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</si>
  <si>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план**</t>
  </si>
  <si>
    <t>факт***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</si>
  <si>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</si>
  <si>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</si>
  <si>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</si>
  <si>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Отчет об источниках финансирования инвестиционных программ, тыс. рублей 
(представляется ежегодно)</t>
  </si>
  <si>
    <t xml:space="preserve">                 Генеральный директор</t>
  </si>
  <si>
    <t xml:space="preserve">                                              ОАО «Орелоблэнерго»</t>
  </si>
  <si>
    <t>План 2010 г.</t>
  </si>
  <si>
    <t>Факт 2010 г.</t>
  </si>
  <si>
    <t>* план в соответствии с утвержденной инвестиционной программой</t>
  </si>
  <si>
    <t>** накопленным итогом за год</t>
  </si>
  <si>
    <t>Помощник генерального директора по ФЭВ-начальник ПЭО                                              Т.Г. Парамонова</t>
  </si>
  <si>
    <t>Приложение  № 6.3</t>
  </si>
  <si>
    <t>Вывод мощностей</t>
  </si>
  <si>
    <t>план*</t>
  </si>
  <si>
    <t>Приложение  № 7.1</t>
  </si>
  <si>
    <t>Введено оформлено актами ввода в эксплуатацию)
млн.рублей</t>
  </si>
  <si>
    <t>за отчетный 
квартал</t>
  </si>
  <si>
    <t>за отчетный квартал</t>
  </si>
  <si>
    <t>Приложение  №  7.2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</si>
  <si>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</si>
  <si>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</si>
  <si>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</si>
  <si>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</si>
  <si>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</si>
  <si>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 xml:space="preserve">Объект 1 </t>
  </si>
  <si>
    <t>** - согласно проектно-сметной документации с учетом перевода в прогнозные цены планируемого периода с НДС</t>
  </si>
  <si>
    <t>Приложение  № 8</t>
  </si>
  <si>
    <t>факт**</t>
  </si>
  <si>
    <t>Приложение  № 9</t>
  </si>
  <si>
    <t>1 кв. 2009 г.</t>
  </si>
  <si>
    <t>2 кв. 2009 г.</t>
  </si>
  <si>
    <t>3 кв. 2009 г.</t>
  </si>
  <si>
    <t>4 кв. 2009 г.</t>
  </si>
  <si>
    <t>2010 г.</t>
  </si>
  <si>
    <t>Приложение  № 10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</si>
  <si>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</si>
  <si>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</si>
  <si>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</si>
  <si>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</si>
  <si>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</si>
  <si>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</si>
  <si>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</si>
  <si>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</si>
  <si>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</si>
  <si>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</si>
  <si>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</si>
  <si>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</si>
  <si>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</si>
  <si>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</si>
  <si>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</si>
  <si>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</si>
  <si>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</si>
  <si>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</si>
  <si>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</si>
  <si>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</si>
  <si>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</si>
  <si>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</si>
  <si>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</si>
  <si>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</si>
  <si>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</si>
  <si>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</si>
  <si>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</si>
  <si>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</si>
  <si>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</si>
  <si>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</si>
  <si>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</si>
  <si>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</si>
  <si>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</si>
  <si>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</si>
  <si>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</si>
  <si>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</si>
  <si>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</si>
  <si>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</si>
  <si>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</si>
  <si>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</si>
  <si>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</si>
  <si>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</si>
  <si>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</si>
  <si>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</si>
  <si>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</si>
  <si>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</si>
  <si>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</si>
  <si>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</si>
  <si>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</si>
  <si>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</si>
  <si>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</si>
  <si>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</si>
  <si>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</si>
  <si>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</si>
  <si>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</si>
  <si>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</si>
  <si>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</si>
  <si>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</si>
  <si>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</si>
  <si>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</si>
  <si>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</si>
  <si>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</si>
  <si>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</si>
  <si>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</si>
  <si>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</si>
  <si>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</si>
  <si>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</si>
  <si>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</si>
  <si>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</si>
  <si>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</si>
  <si>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</si>
  <si>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</si>
  <si>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</si>
  <si>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</si>
  <si>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</si>
  <si>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</si>
  <si>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</si>
  <si>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</si>
  <si>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</si>
  <si>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</si>
  <si>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</si>
  <si>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</si>
  <si>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>Приложение  № 11.1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</si>
  <si>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</si>
  <si>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</si>
  <si>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</si>
  <si>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</si>
  <si>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</si>
  <si>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</si>
  <si>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</si>
  <si>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</si>
  <si>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</si>
  <si>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</si>
  <si>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</si>
  <si>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</si>
  <si>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* Заполняется согласно приложению 3.2.</t>
  </si>
  <si>
    <t>Приложение  № 11.2</t>
  </si>
  <si>
    <t xml:space="preserve">№ п/п
п/п
</t>
  </si>
  <si>
    <t>Приложение  № 12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</si>
  <si>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</si>
  <si>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</si>
  <si>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</si>
  <si>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</si>
  <si>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</si>
  <si>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</si>
  <si>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</si>
  <si>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</si>
  <si>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</si>
  <si>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</si>
  <si>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</si>
  <si>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</si>
  <si>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</si>
  <si>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</si>
  <si>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</si>
  <si>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</si>
  <si>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</si>
  <si>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</si>
  <si>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</si>
  <si>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</si>
  <si>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</si>
  <si>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</si>
  <si>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</si>
  <si>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</si>
  <si>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</si>
  <si>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</si>
  <si>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</si>
  <si>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</si>
  <si>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</si>
  <si>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</si>
  <si>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</si>
  <si>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</si>
  <si>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</si>
  <si>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</si>
  <si>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13</t>
  </si>
  <si>
    <t>Приложение  № 14</t>
  </si>
  <si>
    <t>Перечень инвестиционных проектов инвестиционной программы и план их финансирования</t>
  </si>
  <si>
    <t>всего,
год N</t>
  </si>
  <si>
    <t xml:space="preserve">Источники финансирования инвестиционной программы на год N, млн. рублей 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</si>
  <si>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</si>
  <si>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</si>
  <si>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</si>
  <si>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</si>
  <si>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</si>
  <si>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</si>
  <si>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</si>
  <si>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 xml:space="preserve">План ввода/вывода объектов в году N, млн. рублей </t>
  </si>
  <si>
    <t>1 кв. года N</t>
  </si>
  <si>
    <t>2 кв. года N</t>
  </si>
  <si>
    <t>3 кв. года N</t>
  </si>
  <si>
    <t>4 кв. года N</t>
  </si>
  <si>
    <t>год N</t>
  </si>
  <si>
    <t>Построение автоматизированной информационно-измерительной системы АСКУЭ  в распределительных сетях 6/10 кВ по питающим линиям от ПС Колпна Фидер  10</t>
  </si>
  <si>
    <t>№ приложения</t>
  </si>
  <si>
    <t>Наименование приложения</t>
  </si>
  <si>
    <t>период</t>
  </si>
  <si>
    <t>заявка 11-15</t>
  </si>
  <si>
    <t>отправлено</t>
  </si>
  <si>
    <t>1.1.</t>
  </si>
  <si>
    <t>Перечень инвестиционных проектов на период реализации инвестиционной программы и план их финансирования</t>
  </si>
  <si>
    <t>1.2.</t>
  </si>
  <si>
    <t>Стоимость основных этапов работ по реализации инвестиционной программы компании на год N</t>
  </si>
  <si>
    <t>N</t>
  </si>
  <si>
    <t>1.3.</t>
  </si>
  <si>
    <t xml:space="preserve">Прогноз ввода/вывода объектов </t>
  </si>
  <si>
    <t>1.4.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</si>
  <si>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</si>
  <si>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корректировка</t>
  </si>
  <si>
    <t>2.1.</t>
  </si>
  <si>
    <t>Пояснительная записка</t>
  </si>
  <si>
    <t>2.2.</t>
  </si>
  <si>
    <t xml:space="preserve">Краткое описание инвестиционной программы </t>
  </si>
  <si>
    <t>2.3.</t>
  </si>
  <si>
    <t>Финансовая модель по проекту инвестиционной программы</t>
  </si>
  <si>
    <t>3.1.</t>
  </si>
  <si>
    <t xml:space="preserve">Укрупненный сетевой график выполнения инвестиционного проекта  </t>
  </si>
  <si>
    <t>3.2.</t>
  </si>
  <si>
    <t>I. Контрольные  этапы реализации инвестиционного проекта для генерирующих компаний</t>
  </si>
  <si>
    <t>4.1.</t>
  </si>
  <si>
    <t>Финансовый план на период реализации инвестиционной программы
(заполняется по финансированию)</t>
  </si>
  <si>
    <t>4.2.</t>
  </si>
  <si>
    <t>Источники финансирования инвестиционных программ 
(в прогнозных ценах соответствующих лет), млн. рублей</t>
  </si>
  <si>
    <t>4.3.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</si>
  <si>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</si>
  <si>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5.</t>
  </si>
  <si>
    <t>Отчет об исполнении финансового плана
(заполняется по финансированию)</t>
  </si>
  <si>
    <t>отчет</t>
  </si>
  <si>
    <t>6.1.</t>
  </si>
  <si>
    <t>Отчет об исполнении инвестиционной программы, млн. рублей с НДС
(представляется ежегодно)</t>
  </si>
  <si>
    <t>6.2.</t>
  </si>
  <si>
    <t>Отчет об источниках финансирования инвестиционных программ, млн. рублей 
(представляется ежегодно)</t>
  </si>
  <si>
    <t>6.3.</t>
  </si>
  <si>
    <t>Отчет о вводах/выводах объектов
(представляется ежегодно)</t>
  </si>
  <si>
    <t>7.1.</t>
  </si>
  <si>
    <t>Отчет об исполнении инвестиционной программы, млн. рублей с НДС
(представляется ежеквартально)</t>
  </si>
  <si>
    <t>отчет, кв</t>
  </si>
  <si>
    <t>7.2.</t>
  </si>
  <si>
    <t>Отчет об источниках финансирования инвестиционных программ, млн. рублей 
(представляется ежеквартально)</t>
  </si>
  <si>
    <t>8.</t>
  </si>
  <si>
    <t>9.</t>
  </si>
  <si>
    <t>Отчет о вводах/выводах объектов
(представляется ежеквартально)</t>
  </si>
  <si>
    <t>10.</t>
  </si>
  <si>
    <t>Отчет о ходе реализации проектов (заполняется для наиболее значимых проектов*)
(представляется ежеквартально)</t>
  </si>
  <si>
    <t>11.1.</t>
  </si>
  <si>
    <t>Отчет об исполнении сетевых графиков строительства проектов 
(представляется ежеквартально)</t>
  </si>
  <si>
    <t>11.2.</t>
  </si>
  <si>
    <t>** - согласно проектной документации в текущих ценах (без НДС)</t>
  </si>
  <si>
    <t>** - согласно проектно-сметной документации с учетом перевода в прогнозные цены планируемого периода (без НДС)</t>
  </si>
  <si>
    <t>I. Контрольные  этапы реализации инвестиционного проекта для генерирующих компаний
(представляется ежеквартально)</t>
  </si>
  <si>
    <t>12.</t>
  </si>
  <si>
    <t>Форма представления показателей финансовой отчетности 
(представляется ежеквартально)</t>
  </si>
  <si>
    <t>13.</t>
  </si>
  <si>
    <t>Отчет о техническом состоянии объекта
(представляется ежеквартально)</t>
  </si>
  <si>
    <t>14.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</si>
  <si>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</si>
  <si>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год</t>
  </si>
  <si>
    <t>Утверждаю</t>
  </si>
  <si>
    <t>Ген. Директор ОАО «Орелоблэнерго»</t>
  </si>
  <si>
    <t>А.В. Перьков</t>
  </si>
  <si>
    <t>(подпись)</t>
  </si>
  <si>
    <t>«___»________ 20__ года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</si>
  <si>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</si>
  <si>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</si>
  <si>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</si>
  <si>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</si>
  <si>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</si>
  <si>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</si>
  <si>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</si>
  <si>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</si>
  <si>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</si>
  <si>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</si>
  <si>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</si>
  <si>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</si>
  <si>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>План года 2014</t>
  </si>
  <si>
    <t>Итого</t>
  </si>
  <si>
    <t>План 
Года 2014</t>
  </si>
  <si>
    <t>С/П*</t>
  </si>
  <si>
    <t>МВт/Гкал/ч/км/МВА</t>
  </si>
  <si>
    <t>млн.рублей</t>
  </si>
  <si>
    <t xml:space="preserve">ВСЕГО, </t>
  </si>
  <si>
    <t>Техническое перевооружение и реконструкция</t>
  </si>
  <si>
    <t>Энергосбережение и повышение энергетической эффективности</t>
  </si>
  <si>
    <t>1.1.1.</t>
  </si>
  <si>
    <t>Техническое перевооружение  ТП,РП. Замена маслянных выключателей на вакуумные</t>
  </si>
  <si>
    <t>14 шт.</t>
  </si>
  <si>
    <t>1.1.2.</t>
  </si>
  <si>
    <t xml:space="preserve">Техническое перевооружение ТП,РП. Замена силовых трансформаторов 10/6/0,4кВ </t>
  </si>
  <si>
    <t>3,76 МВт</t>
  </si>
  <si>
    <t>1.1.3.</t>
  </si>
  <si>
    <t>Техническое перевооружение   ТП, РП.</t>
  </si>
  <si>
    <t>1.1.4.</t>
  </si>
  <si>
    <t xml:space="preserve">Реконструкция кабельных линий </t>
  </si>
  <si>
    <t>3,1 км</t>
  </si>
  <si>
    <t>1.1.5.</t>
  </si>
  <si>
    <t xml:space="preserve">Реконструкция, техническое перевооружение воздушных линий </t>
  </si>
  <si>
    <t>37,365 км</t>
  </si>
  <si>
    <t>1.1.6.</t>
  </si>
  <si>
    <t>Реконструкция ТП. Строительство ТП взамен ликвидируемых ветхих.</t>
  </si>
  <si>
    <t>1,06 МВА</t>
  </si>
  <si>
    <t>1.1.7.</t>
  </si>
  <si>
    <t>Оснащение спецоборудованием, спецтехникой и приборами.</t>
  </si>
  <si>
    <t>Создание систем противоаварийной и режимной автоматики</t>
  </si>
  <si>
    <t>1.2.1</t>
  </si>
  <si>
    <t>Техническое перевооружение РП. Внедрение  микропроцессорной релейной защиты и автоматики в РП.</t>
  </si>
  <si>
    <t>24 компл.</t>
  </si>
  <si>
    <t>1.2.2</t>
  </si>
  <si>
    <t>Техническое перевооружение электросетевого хозяйства. Установка  реклоузеров</t>
  </si>
  <si>
    <t>2 шт.</t>
  </si>
  <si>
    <t xml:space="preserve">Создание систем телемеханики  и связи </t>
  </si>
  <si>
    <t>1.3.1</t>
  </si>
  <si>
    <t>Построение автоматизированной информационно-измерительной системы и АСКУЭ  в распределительных сетях 6/10 кВ</t>
  </si>
  <si>
    <t>7 шт.</t>
  </si>
  <si>
    <t>1.3.2</t>
  </si>
  <si>
    <t>Построение АСКУЭ  в распределительных сетях 0,4 кВ на вводах в ТП и объекты энергоснабжения</t>
  </si>
  <si>
    <t>16 шт.</t>
  </si>
  <si>
    <t>1.3.3</t>
  </si>
  <si>
    <t>Техническое перевооружение  АСУП ОАО «Орелоблэнерго» на базе ПО «Модус»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</si>
  <si>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</si>
  <si>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</si>
  <si>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</si>
  <si>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2.1.2</t>
  </si>
  <si>
    <t>Реконструкция сетей внешнего электроснабжения для перераспределения существующих нагрузок, оптимизации потерь и улучщения качества электроэнергии</t>
  </si>
  <si>
    <t xml:space="preserve">           0,65 МВА          4,67км</t>
  </si>
  <si>
    <t>Прочее новое строительство</t>
  </si>
  <si>
    <t>Справочно:</t>
  </si>
  <si>
    <t>Оплата процентов за привлеченные кредитные ресурсы</t>
  </si>
  <si>
    <t>* С - строительство, П- проектирование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</si>
  <si>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</si>
  <si>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</si>
  <si>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</si>
  <si>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 xml:space="preserve">Стоимость основных этапов работ по реализации инвестиционной программы компании на 2014 год 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</si>
  <si>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</si>
  <si>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</si>
  <si>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</si>
  <si>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</si>
  <si>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</si>
  <si>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</si>
  <si>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</si>
  <si>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</si>
  <si>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</si>
  <si>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</si>
  <si>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</si>
  <si>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</si>
  <si>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</si>
  <si>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</si>
  <si>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</si>
  <si>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</si>
  <si>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</si>
  <si>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</si>
  <si>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</si>
  <si>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</si>
  <si>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</si>
  <si>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</si>
  <si>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</si>
  <si>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</si>
  <si>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</si>
  <si>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</si>
  <si>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 xml:space="preserve"> </t>
  </si>
  <si>
    <t>г.Орел</t>
  </si>
  <si>
    <t xml:space="preserve"> В РП-12 на ОЛ-1211, 1216, 1217, 1213</t>
  </si>
  <si>
    <t>МВ-4шт</t>
  </si>
  <si>
    <t>ВВ</t>
  </si>
  <si>
    <t xml:space="preserve"> В РП-15 на ОЛ-1511, 1509, 1513, 1510</t>
  </si>
  <si>
    <t xml:space="preserve"> В РП-20 на ОЛ-2001, 2005, 2007, 2004</t>
  </si>
  <si>
    <t>ИТОГО г. Орел</t>
  </si>
  <si>
    <t>Ливенский МФ</t>
  </si>
  <si>
    <t xml:space="preserve"> В ТП 058   ПЛ-38</t>
  </si>
  <si>
    <t>МВ-1шт</t>
  </si>
  <si>
    <t xml:space="preserve"> В ТП 127   ПЛ-24</t>
  </si>
  <si>
    <t>ИТОГО  МФ</t>
  </si>
  <si>
    <t>ВСЕГО:</t>
  </si>
  <si>
    <t>Замена трансформаторов мощностью 250кВа на трансформаторы мощностью 250кВА</t>
  </si>
  <si>
    <t>1936-59</t>
  </si>
  <si>
    <t>Замена трансформаторов мощностью 315кВа на трансформаторы мощностью 400кВА</t>
  </si>
  <si>
    <t>1943-59</t>
  </si>
  <si>
    <t>Замена трансформаторов мощностью 320кВа на трансформаторы мощностью 400кВА в ТП 034</t>
  </si>
  <si>
    <t>Замена трансформаторов мощностью 400кВа на трансформаторы мощностью 400кВА</t>
  </si>
  <si>
    <t>1953-59</t>
  </si>
  <si>
    <t>Замена трансформаторов мощностью 400кВа на трансформаторы мощностью 630кВа в ТП 077</t>
  </si>
  <si>
    <t>Болховский участок</t>
  </si>
  <si>
    <t>ТП 012</t>
  </si>
  <si>
    <t>Знаменский участок</t>
  </si>
  <si>
    <t>ТП 004</t>
  </si>
  <si>
    <t>ТП 131</t>
  </si>
  <si>
    <t>Верховский МФ</t>
  </si>
  <si>
    <t>ТП  004 п. Хомутово</t>
  </si>
  <si>
    <t>Змиевский МФ</t>
  </si>
  <si>
    <t>ТП  005 г. Малоархангельск</t>
  </si>
  <si>
    <t>Нарышкинский МФ</t>
  </si>
  <si>
    <t>ТП  006 п.Хотынец</t>
  </si>
  <si>
    <t>ТП  002 с.Сосково</t>
  </si>
  <si>
    <t>Залегощенский МФ</t>
  </si>
  <si>
    <t>ТП 009  в г.Новосиль</t>
  </si>
  <si>
    <t>Кромской МФ</t>
  </si>
  <si>
    <t xml:space="preserve">ТП 005   г.Дмитровске </t>
  </si>
  <si>
    <t>1.</t>
  </si>
  <si>
    <t>ТП 658</t>
  </si>
  <si>
    <t>Замена оборудования  РУ 0.4кВ</t>
  </si>
  <si>
    <t>Пензенские щиты 2шт.</t>
  </si>
  <si>
    <t>Панели ЩО-70 2шт</t>
  </si>
  <si>
    <t>ТП 051</t>
  </si>
  <si>
    <t>Замена оборудования  РУ 6кВ</t>
  </si>
  <si>
    <t>Разъеденитель 2шт</t>
  </si>
  <si>
    <t>Выключ. Нагрузки 2шт</t>
  </si>
  <si>
    <t>ТП 052</t>
  </si>
  <si>
    <t>Замена оборудования РУ 6кВ</t>
  </si>
  <si>
    <t>Разъеденитель 1шт</t>
  </si>
  <si>
    <t>Выключ. Нагрузки 1шт</t>
  </si>
  <si>
    <t>ТП 619</t>
  </si>
  <si>
    <t>Пензенские щиты 4шт.</t>
  </si>
  <si>
    <t>Панели ЩО-70 4шт</t>
  </si>
  <si>
    <t>Разъеденитель 4шт</t>
  </si>
  <si>
    <t>Выключ. Нагрузки 4шт</t>
  </si>
  <si>
    <t>ТП 091</t>
  </si>
  <si>
    <t>Замена оборудования РУ-6кВ</t>
  </si>
  <si>
    <t>Камера КСО-386-6шт</t>
  </si>
  <si>
    <t>Камера КСО-393   -6шт</t>
  </si>
  <si>
    <t>ТП 077</t>
  </si>
  <si>
    <t>Установка оборудования РУ-0,4кВ</t>
  </si>
  <si>
    <t>Панель ЩО-70-03 1шт</t>
  </si>
  <si>
    <t>ТП 422</t>
  </si>
  <si>
    <t>Установка панели ЩО-70 в РУ-0,4кВ</t>
  </si>
  <si>
    <t>ТП 450</t>
  </si>
  <si>
    <t>Панель ЩО-59-2 шт</t>
  </si>
  <si>
    <t>Панели ЩО-70 с ВА 1000А и РЕ 19-41 2шт</t>
  </si>
  <si>
    <t>ТП 18</t>
  </si>
  <si>
    <t>Установка оборудования РУ 10кВ</t>
  </si>
  <si>
    <t>Камера КСО-393-03  -1шт</t>
  </si>
  <si>
    <t>ТП 439</t>
  </si>
  <si>
    <t>Установка оборудования 6кВ</t>
  </si>
  <si>
    <t>Камера КСО-393   -1шт</t>
  </si>
  <si>
    <t>РП 30</t>
  </si>
  <si>
    <t>Панели ЩО-70-03 2шт</t>
  </si>
  <si>
    <t>РП 27</t>
  </si>
  <si>
    <t>КСО-285 с В/В и МПУ-2шт</t>
  </si>
  <si>
    <t>РП 18</t>
  </si>
  <si>
    <t>КСО-272 с В/В и МПУ-2шт</t>
  </si>
  <si>
    <t>Полная замена распределительных щитов управления  в ТП 105,302</t>
  </si>
  <si>
    <t xml:space="preserve">1953-1979 </t>
  </si>
  <si>
    <t>2шт</t>
  </si>
  <si>
    <t>ТП 008</t>
  </si>
  <si>
    <t>Замена оборудования РУ-10кВ</t>
  </si>
  <si>
    <t>ВН  1шт</t>
  </si>
  <si>
    <t>Камера КСО-393 1шт.</t>
  </si>
  <si>
    <t>Замена оборудования  РУ-0,4кВ</t>
  </si>
  <si>
    <t>Панель ЩО 70 2шт.</t>
  </si>
  <si>
    <t>ТП 001</t>
  </si>
  <si>
    <t>Рубильники  4шт.</t>
  </si>
  <si>
    <t>Панель ЩО 70 1шт.</t>
  </si>
  <si>
    <t>ТП 011  в г.Ливны</t>
  </si>
  <si>
    <t>РВ  4шт.</t>
  </si>
  <si>
    <t>Камера КСО-393 4 шт.</t>
  </si>
  <si>
    <t>ТП 026  в г.Ливны</t>
  </si>
  <si>
    <t>ТП 017  в п.Колпна</t>
  </si>
  <si>
    <t>РВ  3шт.</t>
  </si>
  <si>
    <t>Камера КСО-393 3 шт.</t>
  </si>
  <si>
    <t>ТП-13 в п.Хомутово</t>
  </si>
  <si>
    <t>Замена оборудования  РУ 10 кВ</t>
  </si>
  <si>
    <t>Камера КСО-1 шт</t>
  </si>
  <si>
    <t>ТП-31 в п.Верховье</t>
  </si>
  <si>
    <t>Замена оборудования  РУ 0,4кВ</t>
  </si>
  <si>
    <t>Панель ЩО-70-1 шт</t>
  </si>
  <si>
    <t>ТП 006  в п.Змиевка</t>
  </si>
  <si>
    <t>Разъеде-нитель 1шт</t>
  </si>
  <si>
    <t>ТП 002  в г.Малоархангельске</t>
  </si>
  <si>
    <t>Панель ЩО 59 1шт.</t>
  </si>
  <si>
    <t>ТП 001  в п.Хотынец</t>
  </si>
  <si>
    <t>Панель ЩО 70 3шт.</t>
  </si>
  <si>
    <t>ТП 021  в п.Залегощь</t>
  </si>
  <si>
    <t>ТП 003  в п.Кромы</t>
  </si>
  <si>
    <t>ТП 022  в п.Кромы</t>
  </si>
  <si>
    <t>РВ  1шт.</t>
  </si>
  <si>
    <t>1.1.4</t>
  </si>
  <si>
    <t>замена КЛ-6кВ от ТП-607 до ТП-693</t>
  </si>
  <si>
    <t>ААШВ-6 3х95</t>
  </si>
  <si>
    <t xml:space="preserve">АСБ-10 </t>
  </si>
  <si>
    <t>замена КЛ-6кВ от ТП-384 до ТП-385</t>
  </si>
  <si>
    <t>ААШВ-6  3х120</t>
  </si>
  <si>
    <t>замена КЛ-6кВ от ТП-619 до ТП-621</t>
  </si>
  <si>
    <t>СБ 3х50</t>
  </si>
  <si>
    <t>замена КЛ-0,4кВ от ТП-85 перемычки между  ВРУ ж/д №9 и ВРУ ж/д №11 по Наугорскому шоссе</t>
  </si>
  <si>
    <t>АПВБ 3х95</t>
  </si>
  <si>
    <t xml:space="preserve">АСБ-1 </t>
  </si>
  <si>
    <t>замена КЛ-0,4кВ от ТП-617 до ВРУ ж/д №66 по ул. Московской</t>
  </si>
  <si>
    <t xml:space="preserve">ААБ 3х70 </t>
  </si>
  <si>
    <t xml:space="preserve">  АСБ-1    </t>
  </si>
  <si>
    <t>замена КЛ-0,4кВ от ТП-635 до ВРУ ж/д №2 по ул. 4-ой Курской</t>
  </si>
  <si>
    <t>ААБ 3х95+1х50</t>
  </si>
  <si>
    <t>Замена КЛ 6кВ от ТП 073.01  до ТП 034.01  в г.Ливны</t>
  </si>
  <si>
    <t>ААШВ 3х150</t>
  </si>
  <si>
    <t>АСБ-6 3х150</t>
  </si>
  <si>
    <t>Монтаж СИП 2А от ТП 408 по  ул. Заречная, ул. Поселковая,  ул. Яблочная</t>
  </si>
  <si>
    <t>1966 1957 1957</t>
  </si>
  <si>
    <t>дер</t>
  </si>
  <si>
    <t>А35</t>
  </si>
  <si>
    <t>ж/б СВ-110</t>
  </si>
  <si>
    <t xml:space="preserve">СИП 2А </t>
  </si>
  <si>
    <t xml:space="preserve">Монтаж СИП 2А от ТП-517 по проезд Кирпичный </t>
  </si>
  <si>
    <t>Монтаж СИП 2А от ТП-652 по пер.Железнодорожный, пер.Кольцова</t>
  </si>
  <si>
    <t xml:space="preserve">1968  1957 </t>
  </si>
  <si>
    <t>Монтаж СИП 2А от ТП-738 по пер. Мостовой,  Рабочий городок</t>
  </si>
  <si>
    <t xml:space="preserve">    1949       1997   </t>
  </si>
  <si>
    <t xml:space="preserve">Монтаж СИП 2А от ТП-674 по ул. Радищева, ул. Полевая                                                         </t>
  </si>
  <si>
    <t>1964 1964</t>
  </si>
  <si>
    <t xml:space="preserve">Монтаж СИП 2А от ТП 658 по ул. Прядильная, пер. Хлебный, ул. Пушкина                                               </t>
  </si>
  <si>
    <t xml:space="preserve">  1958   1998 1998</t>
  </si>
  <si>
    <t xml:space="preserve">      15        7</t>
  </si>
  <si>
    <t xml:space="preserve">     ж/б                   дер</t>
  </si>
  <si>
    <t xml:space="preserve">Монтаж СИП 2А от КТП 854 по ул. Севастопольская, пер. Снежный, пер. Зимний, пер. Литейный                                            </t>
  </si>
  <si>
    <t xml:space="preserve">1959  1974   1974    1959    </t>
  </si>
  <si>
    <t xml:space="preserve">Монтаж СИП 2А от КТП 685 по ул.Калужская, ул. Луговая                                                                    </t>
  </si>
  <si>
    <t>ж/б</t>
  </si>
  <si>
    <t xml:space="preserve">Монтаж СИП 2А от КТП 658 по ул. Восточная  </t>
  </si>
  <si>
    <t>1998 1998 1998 1996</t>
  </si>
  <si>
    <t xml:space="preserve">ж/б  </t>
  </si>
  <si>
    <t xml:space="preserve">Монтаж СИП 2А от ТП 817 по ул Прокуровская                                      </t>
  </si>
  <si>
    <t>ВЛ — 0,4 кВ</t>
  </si>
  <si>
    <t xml:space="preserve">Монтаж СИП 2А на ВЛ 0,4кВ №8 от ТП 007 по ул.Лескова и пер. 1-му Ленинскому  в г. Болхове </t>
  </si>
  <si>
    <t>дер. с ж/б приставкой</t>
  </si>
  <si>
    <t>А-25</t>
  </si>
  <si>
    <t>ж/б СВ-95, СВ-110</t>
  </si>
  <si>
    <t xml:space="preserve">Монтаж СИП 2А на ВЛ 0,4кВ №5 от ТП 009 по ул. Фрунзе в г. Болхове </t>
  </si>
  <si>
    <t xml:space="preserve"> ж/б кругл.</t>
  </si>
  <si>
    <t xml:space="preserve">Монтаж СИП 2А  на ВЛ 0,4 кВ №8 от ТП 008 по ул.Лескова и пер. 2-му Ленинскому  в г. Болхове </t>
  </si>
  <si>
    <t>дер. с ж/б приставкой, ж/б</t>
  </si>
  <si>
    <t>Монтаж СИП 2А  на ВЛ 0,4 кВ №1 от ТП 010  по ул. Горького, Кирова, Зои Космодемьянской в п.Знаменское</t>
  </si>
  <si>
    <t>А-35</t>
  </si>
  <si>
    <t>ВЛ — 0,4/6/10 кВ</t>
  </si>
  <si>
    <t>Монтаж СИП 2А  на ВЛ 0,4 кВ №2 от ТП 141 по ул. Курской в г. Ливны</t>
  </si>
  <si>
    <t>Монтаж СИП 2А  на ВЛ 0,4 кВ №4 от ТП 141 по ул. Курской в г. Ливны</t>
  </si>
  <si>
    <t>Монтаж СИП 2А на ВЛ 0,4 кВ №3 от ТП 111 по ул. Зеленой в г. Ливны</t>
  </si>
  <si>
    <t>Монтаж СИП 2А на ВЛ 0,4 кВ №5 от ТП 023 по ул. Зеленой в г. Ливны</t>
  </si>
  <si>
    <t>Монтаж СИП 2А на ВЛ 0,4 кВ №5 от ТП 138 по ул.Воронежской и ул. Леонова  в г. Ливны</t>
  </si>
  <si>
    <t>Монтаж СИП 2А на ВЛ 0,4 кВ №8 от ТП 015 по ул. Дорофеева в г. Ливны</t>
  </si>
  <si>
    <t>Монтаж СИП 2А на ВЛ 0,4 кВ №5 от ТП 151 по ул. Садовой в г. Ливны</t>
  </si>
  <si>
    <t>СИП 2А</t>
  </si>
  <si>
    <t>Монтаж СИП 2А на ВЛ 0,4 кВ №3 от ТП 002 по ул. Калинина  в п. Долгое</t>
  </si>
  <si>
    <t>Монтаж СИП 3А на ВЛ 6 кВ №1 от опоры№124 ( ТП 155) до опоры№117 ( ТП 138)   в г. Ливны</t>
  </si>
  <si>
    <t>АС-35</t>
  </si>
  <si>
    <t xml:space="preserve">СИП 3А </t>
  </si>
  <si>
    <t xml:space="preserve">Монтаж СИП 2А на ВЛ 0,4 кВ №9 от ТП 003 по ул. Коминтерна, ул.Чехова и ул.Ватутина  в п. Верховье </t>
  </si>
  <si>
    <t>ж/б кр., ж/б</t>
  </si>
  <si>
    <t>Монтаж СИП 2А на ВЛ 0,4 кВ №1 от ТП 002 по пер. Заводскому  в п. Хомутово</t>
  </si>
  <si>
    <t xml:space="preserve"> А-35</t>
  </si>
  <si>
    <t xml:space="preserve">Монтаж СИП 2А на ВЛ 0,4 кВ №1 от ТП 012 по ул.Комсомольской  в п. Красная Заря </t>
  </si>
  <si>
    <t>дер. с ж/б приставкой, ж/б кр.</t>
  </si>
  <si>
    <t>Монтаж СИП 2А на ВЛ 0,4 кВ №2 от ТП 003 по ул.Пушкина  в п. Глазуновка</t>
  </si>
  <si>
    <t>А-16</t>
  </si>
  <si>
    <t>Монтаж СИП 2А на ВЛ 0,4 кВ №2 от ТП 009 по ул.Шевченко в п. Глазуновка</t>
  </si>
  <si>
    <t>Монтаж СИП 2А на ВЛ 0,4 кВ №1 от ТП 001 по пер. Октябрьскому  в г.Малоархангельске</t>
  </si>
  <si>
    <t>Монтаж СИП 2А на ВЛ 0,4 кВ №2 от ТП 001 по ул.Октябрьской в п. Покровское</t>
  </si>
  <si>
    <t>Монтаж СИП 2А от ТП 001 №3 по ул. Советская в с. Дросково</t>
  </si>
  <si>
    <t>Монтаж СИП 3А на ВЛ 10 кВ №4 от опоры №87 ПС  ЭЧЭ — 61   по ул.Свердлова, Котовского в п. Змиевка</t>
  </si>
  <si>
    <t>Монтаж СИП 2А на ВЛ 0,4 кВ №1 от ТП 004 по ул. Краснопрудной в п. Нарышкино</t>
  </si>
  <si>
    <t>Монтаж СИП 2А на ВЛ 0,4 кВ №2 от ТП001 по ул. Комсомольской и ул. Октябрьской в п. Хотынец</t>
  </si>
  <si>
    <t>Монтаж СИП 2А на ВЛ 0,4 кВ №4 от ТП 006 (от опоры №28 до опоры №45),  д.Дюкарево в с. Сосково</t>
  </si>
  <si>
    <t>Монтаж СИП 3А  на ВЛ 10 кВ №5 от опоры №92 до ТП 015 в пос.Нарышкино</t>
  </si>
  <si>
    <t>Монтаж СИП 2А на ВЛ 0,4 кВ №2 от ТП 030 по ул.Гагарина в п. Залегощь</t>
  </si>
  <si>
    <t>Монтаж СИП 2А на ВЛ 0,4 кВ №3 от ТП 021 по ул.Гагарина в п. Залегощь</t>
  </si>
  <si>
    <t>Монтаж СИП 3А  на ВЛ 10 кВ №21 по ул. Володарского   в г. Новосиль</t>
  </si>
  <si>
    <t>Монтаж СИП 2А на ВЛ 0,4 кВ №2 от ТП 004 по пер. Козина, ул.1 Мая  в п. Кромы</t>
  </si>
  <si>
    <t>дер. с ж/б приставкой ж/б</t>
  </si>
  <si>
    <t>Монтаж СИП 2А на ВЛ 0,4 кВ №2 от ТП 001 по ул. Московской  в с. Тросна</t>
  </si>
  <si>
    <t>Монтаж СИП 2А на ВЛ 0,4 кВ №4 от ТП 001 по ул. Мосина  в с. Тросна</t>
  </si>
  <si>
    <t>1.1.6.2</t>
  </si>
  <si>
    <t>Строительство БКТП 625 взамен ликвидируемой ТП 625</t>
  </si>
  <si>
    <t>1.1.6.3</t>
  </si>
  <si>
    <t>Строительство БКТП 718 взамен ликвидируемой ТП 718</t>
  </si>
  <si>
    <t>Строительство БКТП 007 с ликвидацией ГКТП 007 в с. Сосково</t>
  </si>
  <si>
    <t>1.1.7.1</t>
  </si>
  <si>
    <t>Приобретение приборов и аппаратуры</t>
  </si>
  <si>
    <t>Прибор контроля качества эл.энергии</t>
  </si>
  <si>
    <t>1шт</t>
  </si>
  <si>
    <t>Многофункциональный прибор проверки узлов учета(без отключения и снятия счетчика)</t>
  </si>
  <si>
    <t>3шт</t>
  </si>
  <si>
    <t>Вольтамперфазомер (ВАФ)</t>
  </si>
  <si>
    <t>ИТОГО 1.1.7.1</t>
  </si>
  <si>
    <t>1.1.7.2</t>
  </si>
  <si>
    <t>Приобретение спецоборудования и спецтехники</t>
  </si>
  <si>
    <t>Компьютеры</t>
  </si>
  <si>
    <t>16шт</t>
  </si>
  <si>
    <t>Многофункциональные устройства</t>
  </si>
  <si>
    <t>6шт</t>
  </si>
  <si>
    <t>Самосвал ЗИЛ-433362</t>
  </si>
  <si>
    <t>Автоподъемник АП-18А   ЗИЛ-433362</t>
  </si>
  <si>
    <t>Автомашина УАЗ-39095 «Фермер»</t>
  </si>
  <si>
    <t>Навесное оборудование БМГ буровая установка</t>
  </si>
  <si>
    <t>БКУ-302 буровая МТЗ-82</t>
  </si>
  <si>
    <t xml:space="preserve">ИТОГО 1.1.7.2 </t>
  </si>
  <si>
    <t>Техперевооружение РП. Внедрение микропроцессорной релейной защиты и автоматики в РП-8; Яч.10, Яч.11, Яч.6, Яч.8</t>
  </si>
  <si>
    <t>Техперевооружение РП. Внедрение микропроцессорной релейной защиты и автоматики в      РП-9; Яч.10, Яч. 4, Яч.12.</t>
  </si>
  <si>
    <t>Техперевооружение РП. Внедрение микропроцессорной релейной защиты и автоматики в РП-10; Яч.10, Яч.12, Яч.18, Яч.11, Яч. 14</t>
  </si>
  <si>
    <t>Техперевооружение РП. Внедрение микропроцессорной релейной защиты и автоматики в РП-11; Яч.11, Яч.7, Яч.12, Яч.5</t>
  </si>
  <si>
    <t>Техперевооружение РП. Внедрение микропроцессорной релейной защиты и автоматики в       РП-12; Яч.17, Яч.16, Яч.1, Яч.14</t>
  </si>
  <si>
    <t>Техперевооружение РП. Внедрение микропроцессорной релейной защиты и автоматики в РП-15; Яч.10, Яч.11, Яч.13, Яч.9</t>
  </si>
  <si>
    <t>ИТОГО</t>
  </si>
  <si>
    <t>Техническое перевооружение электросетевого хозяйства. Установка  реклоузеров.</t>
  </si>
  <si>
    <t>Установка для целей защиты пункта секционирования столбового (ПСС-10 Реклоузер)  на ВЛ 10 кВ №10 ПС Болхов</t>
  </si>
  <si>
    <t>Установка для целей защиты пункта секционирования столбового (ПСС-10 Реклоузер) на ВЛ 10 кВ №10  ПС Колпна, опора №17</t>
  </si>
  <si>
    <t>Орел</t>
  </si>
  <si>
    <t>Построение автоматизированной информационно-измерительной системы АСКУЭ  в распределительных сетях 6/10 кВ по питающим линиям в  РП 04, РП 05, ТП 805</t>
  </si>
  <si>
    <t>Построение автоматизированной информационно-измерительной системы АСКУЭ  в распределительных сетях 6/10 кВ по питающим линиям от ПС Новосиль Фидер 3</t>
  </si>
  <si>
    <t>Построение автоматизированной информационно-измерительной системы АСКУЭ  в распределительных сетях 6/10 кВ по питающим линиям от ПС Пушкарская Фидер  11</t>
  </si>
  <si>
    <t>Построение автоматизированной информационно-измерительной системы АСКУЭ  в распределительных сетях 6/10 кВ по питающим линиям от ПС Пушкарская Фидер  13</t>
  </si>
  <si>
    <t>Построение АСКУЭ  в распределительных сетях 0,4 кВ на вводах в ТП 418 ул. Комсомольская (99); ул. Мопра (12, 14)</t>
  </si>
  <si>
    <t>Построение АСКУЭ  в распределительных сетях 0,4 кВ на вводах в ТП 419 ул. Мопра, (10,29) пер. Шпагатный, 4</t>
  </si>
  <si>
    <t xml:space="preserve">Построение АСКУЭ  в распределительных сетях 0,4 кВ на вводах в ТП 513 ул.Тамбовская (4,6); ул. Солнцевская, 8 </t>
  </si>
  <si>
    <t>Построение АСКУЭ  в распределительных сетях 0,4 кВ на вводах в ТП 617 ул. Московская (58, 60,62,66)</t>
  </si>
  <si>
    <t>Построение АСКУЭ  в распределительных сетях 0,4 кВ на вводах в ТП 622 ул. Московская (102, 104,106)</t>
  </si>
  <si>
    <t>Построение АСКУЭ  в распределительных сетях 0,4 кВ на вводах в РП 07 ул. Революции (9,11); наб. Дубровинского,94</t>
  </si>
  <si>
    <t>г. Ливны</t>
  </si>
  <si>
    <t>Построение АСКУЭ  в распределительных сетях 0,4 кВ на вводах в ТП 081  и ВРУ ж/д ул. М.Горького, 4,5 6 7</t>
  </si>
  <si>
    <t>Построение АСКУЭ  в распределительных сетях 0,4 кВ на вводах в ЦРП и ВРУ ж/д   ул. Дзержинского, 100</t>
  </si>
  <si>
    <t xml:space="preserve">Монтаж СИП 2А от ТП 078 по  ул. Генерала Родина, пер. Стадионный, пер. Стартовый, пер. Спортивный                                                                                  </t>
  </si>
  <si>
    <t>Построение АСКУЭ  в распределительных сетях 0,4 кВ на вводах в ТП 033 и ВРУ ж/д ул. Заливенская, 61</t>
  </si>
  <si>
    <t>Построение АСКУЭ  в распределительных сетях 0,4 кВ на вводах  в ТП 035  и ВРУ ж/д ул. М.Горького, 35,37,42,43, ул. Ленина, 20,22,22А,24, ул. Свердлова, 50,52,54,56,      ул. Дзержинского, 97</t>
  </si>
  <si>
    <t>Построение АСКУЭ  в распределительных сетях 0,4 кВ на вводах  в ТП 042 и ВРУ ж/д ул. Др.Народов, 86,127,129, ул. Кап. Филиппова, 47, ул. М.Горького, 24,                      ул. Дзержинского, 104</t>
  </si>
  <si>
    <t>п. Долгое</t>
  </si>
  <si>
    <t>Построение АСКУЭ  в распределительных сетях 0,4 кВ на вводах в ТП 003 и ВРУ ж/д ул. Калинина, 31, 33, ул. Ленина, 12, 15</t>
  </si>
  <si>
    <t>п. Русский брод</t>
  </si>
  <si>
    <t xml:space="preserve">Построение АСКУЭ  в распределительных сетях 0,4 кВ на вводах в ЗТП-9 ул.Ливенская  </t>
  </si>
  <si>
    <t>с. Хомутово</t>
  </si>
  <si>
    <t xml:space="preserve">Построение АСКУЭ  в распределительных сетях 0,4 кВ на вводах в ЗТП-19 ул.Мира </t>
  </si>
  <si>
    <t>п. Змиевка</t>
  </si>
  <si>
    <t>Построение АСКУЭ  в распределительных сетях 0,4 кВ на вводах  в ТП 006 и в  жилых домах: ул. Жадова №№1;3, К. Талатынова №№1;2, Кирова №№44;44(а);46;48, Ленина №11(а).</t>
  </si>
  <si>
    <t>п. Глазуновка</t>
  </si>
  <si>
    <t>Построение АСКУЭ  в распределительных сетях 0,4 кВ на вводах в ТП 002   для жилых домов: ул. Ленина: №№ 101;103;103(а);105, пер. Мелиараторов: №№9;11.</t>
  </si>
  <si>
    <t>ИТОГО МФ</t>
  </si>
  <si>
    <t>ВСЕГО АСКУЭ 0.4 кВ</t>
  </si>
  <si>
    <t>1.4.13</t>
  </si>
  <si>
    <t>Реконструкция АСУП ОАО «Орелоблэнерго» на базе ПО «Модус», формирование базы данных по объектам энергоснабжения</t>
  </si>
  <si>
    <t>1.5.</t>
  </si>
  <si>
    <t>2.1.1.</t>
  </si>
  <si>
    <t>Строительство ТП 6//0,4 кВ, КЛ 6/кВ, ВЛ 6/кВ по ул. Фестивальная  для перераспределения существующих нагрузок, оптимизации потерь и улучшения качества электроэнергии</t>
  </si>
  <si>
    <t xml:space="preserve">Монтаж БКТП </t>
  </si>
  <si>
    <t>Монтаж КЛ, ВЛ 0,4кВ</t>
  </si>
  <si>
    <t>АСБ-10, СИП 2А</t>
  </si>
  <si>
    <t>Строительство ТП 10/0,4 кВ,  ВЛ 10 кВ  для перераспределения существующих нагрузок, оптимизации потерь и улучшения качества электроэнергии в районе пос. Строителей</t>
  </si>
  <si>
    <t>Монтаж КТП</t>
  </si>
  <si>
    <t>ТМ-400 — 1 шт.</t>
  </si>
  <si>
    <t>Монтаж ВЛ 10кВ</t>
  </si>
  <si>
    <t>СВ 110</t>
  </si>
  <si>
    <t xml:space="preserve">СИП 3 </t>
  </si>
  <si>
    <t>2.1.3</t>
  </si>
  <si>
    <t>Строительство 2КЛ-0,4кВ с разных секций шин 0,4кВ ТП 160 до РУ-0,4кВ ТП 050 для питания нагрузки 0,4кВ ТП 050 от ТП 160</t>
  </si>
  <si>
    <t>АСБ-1</t>
  </si>
  <si>
    <t>2.1.4</t>
  </si>
  <si>
    <t>Строительство КЛ-6кВ от ТП 067 до ТП 307 для резерва ПЛ 446</t>
  </si>
  <si>
    <t>Объект 1</t>
  </si>
  <si>
    <t>Объект 2</t>
  </si>
  <si>
    <t>…</t>
  </si>
  <si>
    <t>* - с разделением объектов на ПС, ВЛ и КЛ с указанием уровня напряжения</t>
  </si>
  <si>
    <r>
      <t xml:space="preserve">Наименование инвестиционного проекта: </t>
    </r>
    <r>
      <rPr>
        <b/>
        <sz val="12"/>
        <rFont val="Times New Roman"/>
        <family val="1"/>
      </rPr>
      <t>Техническое перевооружение и реконструкция.</t>
    </r>
  </si>
  <si>
    <t>№ п/п</t>
  </si>
  <si>
    <t>Наименование проекта</t>
  </si>
  <si>
    <t>Вывод  мощностей</t>
  </si>
  <si>
    <t>МВт, Гкал/час, км, МВА</t>
  </si>
  <si>
    <t xml:space="preserve">Реконструкция воздушных линий </t>
  </si>
  <si>
    <t xml:space="preserve">Техническое перевооружение Замена силовых трансформаторов 10/ 6/0,4кВ </t>
  </si>
  <si>
    <t>Реконструкция ТП. Строительство новых ТП взамен ликвидируемых старых.</t>
  </si>
  <si>
    <t>Приложение  № 1.4</t>
  </si>
  <si>
    <t>к приказу Минэнерго России</t>
  </si>
  <si>
    <t>от «___»________2010 г. №____</t>
  </si>
  <si>
    <t>руководитель организации</t>
  </si>
  <si>
    <t>Остаток стоимости на начало года **</t>
  </si>
  <si>
    <t>Объем финансирования
 [отчетный год]</t>
  </si>
  <si>
    <t>Осталось профинансировать по результатам отчетного периода **</t>
  </si>
  <si>
    <t>Объем корректировки ****</t>
  </si>
  <si>
    <t>Объем ввода мощностей</t>
  </si>
  <si>
    <t>Причины 
корректировки</t>
  </si>
  <si>
    <t>всего</t>
  </si>
  <si>
    <t>1 кв</t>
  </si>
  <si>
    <t>2 кв</t>
  </si>
  <si>
    <t>3 кв</t>
  </si>
  <si>
    <t>4 кв</t>
  </si>
  <si>
    <t>%</t>
  </si>
  <si>
    <t>в том числе за счет</t>
  </si>
  <si>
    <t>план***</t>
  </si>
  <si>
    <t>скорректированный объем****</t>
  </si>
  <si>
    <t>план</t>
  </si>
  <si>
    <t>скорректированный объем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</si>
  <si>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</si>
  <si>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</si>
  <si>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план ***</t>
  </si>
  <si>
    <t>скорр
ектирова
нный объем</t>
  </si>
  <si>
    <t>в том числе ПТП</t>
  </si>
  <si>
    <t>* - представляется ежегодно до 1 октября текущего года</t>
  </si>
  <si>
    <t>** - в ценах отчетного года</t>
  </si>
  <si>
    <t>*** - план, согласно утвержденной инвестиционной программе</t>
  </si>
  <si>
    <t>**** - накопленным итогом за год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</si>
  <si>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</si>
  <si>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</si>
  <si>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</si>
  <si>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</si>
  <si>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</si>
  <si>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</si>
  <si>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</si>
  <si>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</si>
  <si>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</si>
  <si>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</si>
  <si>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</si>
  <si>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</si>
  <si>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</si>
  <si>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</si>
  <si>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</si>
  <si>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</si>
  <si>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</si>
  <si>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</si>
  <si>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</si>
  <si>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</si>
  <si>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</si>
  <si>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</si>
  <si>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</si>
  <si>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</si>
  <si>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</si>
  <si>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</si>
  <si>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</si>
  <si>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</si>
  <si>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</si>
  <si>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</si>
  <si>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</si>
  <si>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</si>
  <si>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</si>
  <si>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</si>
  <si>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</si>
  <si>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Техническое перевооружение ТП,РП. Замена маслянных выключателей на вакуумные</t>
  </si>
  <si>
    <t>Орловская область</t>
  </si>
  <si>
    <t xml:space="preserve">  +</t>
  </si>
  <si>
    <t xml:space="preserve">  -</t>
  </si>
  <si>
    <t xml:space="preserve">Снижение экс-плуатационных затрат, Повышение экологической и пожарной безопасности, Снижение масса-габаритных размеров, в т. ч. размеров ТП.   </t>
  </si>
  <si>
    <t xml:space="preserve">Техническое перевооружение Замена силовых трансформаторов 10/6/0,4кВ </t>
  </si>
  <si>
    <t xml:space="preserve">Снижение экс-плуатационных затрат, Повышение экологической и пожарной безопасности, Снижение масса-габаритных размеров, в т. ч. размеров ТП, Снижение тех-нических потерь эл. энергии   </t>
  </si>
  <si>
    <t>Техническое перевооружение  ТП,РП.</t>
  </si>
  <si>
    <t xml:space="preserve">Повышение надежности электроснабжения, Снижение эксплуатационных затрат, Обеспечение электробезопасности при эксплуатации. </t>
  </si>
  <si>
    <t>Повышение надежности элек-троснабжения, Снижение экс-плуатационных затрат, Снижение потерь электроэнергии, Увеличение пропускной  способности сети.</t>
  </si>
  <si>
    <t>Повышение надежности электроснабжения, Снижение экс-плуатационных затрат, Снижение потерь электроэнергии.</t>
  </si>
  <si>
    <t>Снос ветхих иаварийных ТП, Обеспечение электробезопасности при эксплуатации, Повышение на-дежности элект-роснабжения и качества эл. Энергии, Снижение экс-плуатационных затрат, Повышение экологической и пожарной безо-пасности, Снижение тех-нических потерь эл. Энергии, Увеличение пропускной  способности сети.</t>
  </si>
  <si>
    <t>Снижение эксплуатационных затрат, Обеспечение электробезопасности при эксплуатации, Обеспечение современных измерительных стандартов, Обеспечение современного контроля качества электроэнергии,</t>
  </si>
  <si>
    <t>Техническое перевооружение РП. Внедрение  микропроцессорной  защиты и автоматики в РП</t>
  </si>
  <si>
    <t>Снижение экс-плуатационных затрат, Ускорение реакции на короткие замыкания, Возможность интеграции в АСУТП, Возможность диагностики РЗА и первичного оборудования</t>
  </si>
  <si>
    <t xml:space="preserve">Снижение экс-плуатационных затрат, Снижение коммерческих потерь, Контроль состояния электрических сетей (в том числе качества электроэнергии) в реальном режиме времени </t>
  </si>
  <si>
    <t>Построение  АСКУЭ  в распределительных сетях 0,4 кВ на вводах в ТП и объекты энергоснабжения</t>
  </si>
  <si>
    <t xml:space="preserve">Снижение эксплуатационных затрат, Снижение коммерческих потерь, Исключение хищений электрической энергии   </t>
  </si>
  <si>
    <t xml:space="preserve">Снижение экс-плуатационных затрат, Улучшение оперативности управления электрическими сетями, Исключение недостоверности состояния электрических сетей   </t>
  </si>
  <si>
    <t>Строительство новых и реконструкция существующих объектов электросетевого хозяйства для обеспечения спроса необходимой  мощности при новом строительстве жилья и объектов инфраструктуры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</si>
  <si>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</si>
  <si>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</si>
  <si>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</si>
  <si>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</si>
  <si>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Приложение  № 2.3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</si>
  <si>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</si>
  <si>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</si>
  <si>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</si>
  <si>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</si>
  <si>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</si>
  <si>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Собственный капитал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</si>
  <si>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</si>
  <si>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</si>
  <si>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</si>
  <si>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</si>
  <si>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</si>
  <si>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</si>
  <si>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</si>
  <si>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</si>
  <si>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</si>
  <si>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</si>
  <si>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</si>
  <si>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</si>
  <si>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</si>
  <si>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</si>
  <si>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</si>
  <si>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</si>
  <si>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</si>
  <si>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</si>
  <si>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</si>
  <si>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</si>
  <si>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</si>
  <si>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</si>
  <si>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N+1</t>
  </si>
  <si>
    <t>N+2</t>
  </si>
  <si>
    <t>N+4</t>
  </si>
  <si>
    <t>N+5</t>
  </si>
  <si>
    <t>N+6</t>
  </si>
  <si>
    <t>N+7</t>
  </si>
  <si>
    <t>N+8</t>
  </si>
  <si>
    <t>год окончания 
строительства объекта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</si>
  <si>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</si>
  <si>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</si>
  <si>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</si>
  <si>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</si>
  <si>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</si>
  <si>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</si>
  <si>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</si>
  <si>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</si>
  <si>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</si>
  <si>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</si>
  <si>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</si>
  <si>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</si>
  <si>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</si>
  <si>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</si>
  <si>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</si>
  <si>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</si>
  <si>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</si>
  <si>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</si>
  <si>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</si>
  <si>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</si>
  <si>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</si>
  <si>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</si>
  <si>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</si>
  <si>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</si>
  <si>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</si>
  <si>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</si>
  <si>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</si>
  <si>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</si>
  <si>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</si>
  <si>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</si>
  <si>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</si>
  <si>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</si>
  <si>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</si>
  <si>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>Приложение  № 3.1</t>
  </si>
  <si>
    <t>Наименование инвестиционного проекта__________________________________</t>
  </si>
  <si>
    <t>по состоянию на ____ 20_____ г.</t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</si>
  <si>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</si>
  <si>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</si>
  <si>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</si>
  <si>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</si>
  <si>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</si>
  <si>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</si>
  <si>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</si>
  <si>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* - заполняется в соответствии с приложением 3.2</t>
  </si>
  <si>
    <t>Приложение  № 3.2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</si>
  <si>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</si>
  <si>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</si>
  <si>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</si>
  <si>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</si>
  <si>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</si>
  <si>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</si>
  <si>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</si>
  <si>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</si>
  <si>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</si>
  <si>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</si>
  <si>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</si>
  <si>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</si>
  <si>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2.4.</t>
  </si>
  <si>
    <t>Разработка рабочего проекта</t>
  </si>
  <si>
    <t>2.5.</t>
  </si>
  <si>
    <t>Получение положительного заключения государственной экспертизы на ТЭО</t>
  </si>
  <si>
    <t>2.6.</t>
  </si>
  <si>
    <t>Получение разрешения на строительство</t>
  </si>
  <si>
    <t>Организационный этап</t>
  </si>
  <si>
    <t>Заключение договора с генеральным подрядчиком (EPC, EPCM) или договоров с основными подрядчиками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</si>
  <si>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</si>
  <si>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</si>
  <si>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</si>
  <si>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</si>
  <si>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</si>
  <si>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</si>
  <si>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</si>
  <si>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</si>
  <si>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</si>
  <si>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4.4.</t>
  </si>
  <si>
    <t>Монтаж и ввод в работу грузоподъёмных механизмов для монтажа основного оборудования</t>
  </si>
  <si>
    <t>4.5.</t>
  </si>
  <si>
    <t>Монтаж  основного оборудования и трубопроводов</t>
  </si>
  <si>
    <t>4.6.</t>
  </si>
  <si>
    <t>Монтаж электротехнического оборудования и КиП</t>
  </si>
  <si>
    <t>Реализация схемы выдачи мощности (в объеме обязательств ГК)</t>
  </si>
  <si>
    <t>5.1.</t>
  </si>
  <si>
    <t>Заявка в сетевую компанию на технологическое присоединение</t>
  </si>
  <si>
    <t>5.2.</t>
  </si>
  <si>
    <t>Заключение договора с сетевой компанией на ТП. Получение и соглаование ТУ и ТП</t>
  </si>
  <si>
    <t>5.3.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</si>
  <si>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</si>
  <si>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</si>
  <si>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</si>
  <si>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</si>
  <si>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</si>
  <si>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</si>
  <si>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</si>
  <si>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</si>
  <si>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</si>
  <si>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</si>
  <si>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</si>
  <si>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</si>
  <si>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</si>
  <si>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</si>
  <si>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</si>
  <si>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</si>
  <si>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</si>
  <si>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</si>
  <si>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</si>
  <si>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</si>
  <si>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</si>
  <si>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</si>
  <si>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</si>
  <si>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</si>
  <si>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</si>
  <si>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</si>
  <si>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</si>
  <si>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</si>
  <si>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</si>
  <si>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</si>
  <si>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</si>
  <si>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</si>
  <si>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</si>
  <si>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</si>
  <si>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</si>
  <si>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</si>
  <si>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</si>
  <si>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</si>
  <si>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Генеральный директор</t>
  </si>
  <si>
    <t xml:space="preserve"> ОАО «Орелоблэнерго»</t>
  </si>
  <si>
    <t>«___»________ 2011 года</t>
  </si>
  <si>
    <t>тыс. рублей</t>
  </si>
  <si>
    <t>Показатели</t>
  </si>
  <si>
    <t xml:space="preserve">   Всего</t>
  </si>
  <si>
    <t>I.</t>
  </si>
  <si>
    <t>Выручка от реализации товаров (работ, услуг),   всего</t>
  </si>
  <si>
    <t>в том числе:</t>
  </si>
  <si>
    <t>Выручка от передачи электроэнергии</t>
  </si>
  <si>
    <t>Выручка от техприсоединения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</si>
  <si>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</si>
  <si>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</si>
  <si>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</si>
  <si>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</si>
  <si>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</si>
  <si>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</si>
  <si>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</si>
  <si>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</si>
  <si>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</si>
  <si>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</si>
  <si>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</si>
  <si>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</si>
  <si>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</si>
  <si>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</si>
  <si>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</si>
  <si>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</si>
  <si>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</si>
  <si>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</si>
  <si>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</si>
  <si>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</si>
  <si>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</si>
  <si>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</si>
  <si>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</si>
  <si>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</si>
  <si>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</si>
  <si>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</si>
  <si>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</si>
  <si>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</si>
  <si>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</si>
  <si>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</si>
  <si>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</si>
  <si>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</si>
  <si>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</si>
  <si>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</si>
  <si>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</si>
  <si>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</si>
  <si>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</si>
  <si>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</si>
  <si>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</si>
  <si>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</si>
  <si>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</si>
  <si>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</si>
  <si>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</si>
  <si>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</si>
  <si>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</si>
  <si>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</si>
  <si>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</si>
  <si>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</si>
  <si>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</si>
  <si>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</si>
  <si>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</si>
  <si>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</si>
  <si>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</si>
  <si>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</si>
  <si>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</si>
  <si>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</si>
  <si>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</si>
  <si>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</si>
  <si>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</si>
  <si>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</si>
  <si>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</si>
  <si>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</si>
  <si>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</si>
  <si>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</si>
  <si>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</si>
  <si>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</si>
  <si>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</si>
  <si>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</si>
  <si>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</si>
  <si>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</si>
  <si>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</t>
  </si>
  <si>
    <t>Прогноз тарифов</t>
  </si>
  <si>
    <t>Помощник генерального директора по ФЭВ-начальник ПЭО                                                       Т.Г. Парамонова</t>
  </si>
  <si>
    <t>Источники финансирования инвестиционных программ 
(в прогнозных ценах соответствующих лет), тыс. рублей</t>
  </si>
  <si>
    <t>ОАО «Орелоблэнерго»</t>
  </si>
  <si>
    <t>Источник финансирования</t>
  </si>
  <si>
    <t>План  2012</t>
  </si>
  <si>
    <t>План 2013</t>
  </si>
  <si>
    <t>План  2014</t>
  </si>
  <si>
    <t>План  2015</t>
  </si>
  <si>
    <t>План  2016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</si>
  <si>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</si>
  <si>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</si>
  <si>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</si>
  <si>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 xml:space="preserve">в т.ч. прибыль со свободного сектора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</si>
</sst>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#.0000"/>
    <numFmt numFmtId="166" formatCode="#,##0.0000"/>
    <numFmt numFmtId="167" formatCode="#,##0.000"/>
    <numFmt numFmtId="168" formatCode="0.0000"/>
    <numFmt numFmtId="169" formatCode="0.00000"/>
    <numFmt numFmtId="170" formatCode="0.0"/>
    <numFmt numFmtId="171" formatCode="#,##0.000000"/>
    <numFmt numFmtId="172" formatCode="0.000000"/>
    <numFmt numFmtId="173" formatCode="dd/mm/yy"/>
    <numFmt numFmtId="174" formatCode="\ #,##0\ ;&quot; (&quot;#,##0\);&quot; - &quot;;@\ "/>
    <numFmt numFmtId="175" formatCode="#,##0.0"/>
    <numFmt numFmtId="176" formatCode="0.0%"/>
    <numFmt numFmtId="177" formatCode="\ #,##0.00\ ;&quot; (&quot;#,##0.00\);&quot; - &quot;;@\ "/>
    <numFmt numFmtId="178" formatCode="\ #,##0;\(#,##0\);&quot; -&quot;#;@"/>
  </numFmts>
  <fonts count="56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63"/>
      <name val="Times New Roman"/>
      <family val="1"/>
    </font>
    <font>
      <b/>
      <sz val="11"/>
      <color indexed="9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62"/>
      <name val="Cambria"/>
      <family val="2"/>
    </font>
    <font>
      <sz val="13"/>
      <color indexed="60"/>
      <name val="Times New Roman"/>
      <family val="2"/>
    </font>
    <font>
      <sz val="13"/>
      <color indexed="20"/>
      <name val="Times New Roman"/>
      <family val="2"/>
    </font>
    <font>
      <i/>
      <sz val="13"/>
      <color indexed="23"/>
      <name val="Times New Roman"/>
      <family val="2"/>
    </font>
    <font>
      <sz val="13"/>
      <color indexed="5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6.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8" fillId="5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" borderId="0" applyNumberFormat="0" applyBorder="0" applyAlignment="0" applyProtection="0"/>
  </cellStyleXfs>
  <cellXfs count="76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16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17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17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17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18" borderId="17" xfId="0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6" fontId="8" fillId="19" borderId="15" xfId="0" applyNumberFormat="1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left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2" fontId="8" fillId="19" borderId="15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165" fontId="0" fillId="19" borderId="0" xfId="0" applyNumberFormat="1" applyFont="1" applyFill="1" applyAlignment="1">
      <alignment/>
    </xf>
    <xf numFmtId="166" fontId="0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16" fontId="8" fillId="0" borderId="15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67" fontId="0" fillId="0" borderId="15" xfId="0" applyNumberFormat="1" applyFont="1" applyFill="1" applyBorder="1" applyAlignment="1">
      <alignment horizontal="center" vertical="center" wrapText="1"/>
    </xf>
    <xf numFmtId="16" fontId="8" fillId="19" borderId="15" xfId="0" applyNumberFormat="1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center"/>
    </xf>
    <xf numFmtId="164" fontId="8" fillId="19" borderId="15" xfId="0" applyNumberFormat="1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/>
    </xf>
    <xf numFmtId="0" fontId="8" fillId="0" borderId="15" xfId="0" applyFont="1" applyBorder="1" applyAlignment="1">
      <alignment horizontal="left" wrapText="1"/>
    </xf>
    <xf numFmtId="168" fontId="0" fillId="0" borderId="15" xfId="0" applyNumberFormat="1" applyFont="1" applyFill="1" applyBorder="1" applyAlignment="1">
      <alignment horizontal="center" vertical="center" wrapText="1"/>
    </xf>
    <xf numFmtId="2" fontId="0" fillId="19" borderId="15" xfId="0" applyNumberFormat="1" applyFont="1" applyFill="1" applyBorder="1" applyAlignment="1">
      <alignment horizontal="center" vertical="center" wrapText="1"/>
    </xf>
    <xf numFmtId="164" fontId="0" fillId="19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8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16" fontId="8" fillId="0" borderId="22" xfId="0" applyNumberFormat="1" applyFont="1" applyFill="1" applyBorder="1" applyAlignment="1">
      <alignment horizontal="center" vertical="center" wrapText="1"/>
    </xf>
    <xf numFmtId="16" fontId="3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68" fontId="8" fillId="0" borderId="22" xfId="0" applyNumberFormat="1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left" vertical="center" wrapText="1"/>
    </xf>
    <xf numFmtId="168" fontId="8" fillId="0" borderId="22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22" xfId="54" applyFont="1" applyFill="1" applyBorder="1" applyAlignment="1">
      <alignment horizontal="center" vertical="center" wrapText="1"/>
      <protection/>
    </xf>
    <xf numFmtId="168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69" fontId="0" fillId="0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168" fontId="0" fillId="0" borderId="22" xfId="0" applyNumberFormat="1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170" fontId="0" fillId="0" borderId="22" xfId="0" applyNumberFormat="1" applyFont="1" applyFill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14" fillId="0" borderId="22" xfId="0" applyFont="1" applyFill="1" applyBorder="1" applyAlignment="1">
      <alignment/>
    </xf>
    <xf numFmtId="171" fontId="0" fillId="0" borderId="22" xfId="0" applyNumberFormat="1" applyFont="1" applyFill="1" applyBorder="1" applyAlignment="1">
      <alignment horizontal="left" vertical="center" wrapText="1"/>
    </xf>
    <xf numFmtId="172" fontId="0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71" fontId="8" fillId="0" borderId="22" xfId="0" applyNumberFormat="1" applyFont="1" applyFill="1" applyBorder="1" applyAlignment="1">
      <alignment horizontal="left" vertical="center" wrapText="1"/>
    </xf>
    <xf numFmtId="172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 wrapText="1"/>
    </xf>
    <xf numFmtId="167" fontId="8" fillId="0" borderId="22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172" fontId="15" fillId="0" borderId="22" xfId="0" applyNumberFormat="1" applyFont="1" applyFill="1" applyBorder="1" applyAlignment="1">
      <alignment horizontal="left" vertical="center" wrapText="1"/>
    </xf>
    <xf numFmtId="164" fontId="15" fillId="0" borderId="22" xfId="0" applyNumberFormat="1" applyFont="1" applyFill="1" applyBorder="1" applyAlignment="1">
      <alignment horizontal="left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2" xfId="0" applyFont="1" applyFill="1" applyBorder="1" applyAlignment="1">
      <alignment horizontal="left" wrapText="1"/>
    </xf>
    <xf numFmtId="172" fontId="13" fillId="0" borderId="22" xfId="0" applyNumberFormat="1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72" fontId="8" fillId="0" borderId="22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164" fontId="16" fillId="0" borderId="22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18" fillId="0" borderId="0" xfId="0" applyNumberFormat="1" applyFont="1" applyAlignment="1">
      <alignment horizontal="righ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" fontId="8" fillId="0" borderId="1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left" vertical="top" wrapText="1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vertical="center"/>
    </xf>
    <xf numFmtId="164" fontId="19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3" applyFont="1" applyAlignment="1">
      <alignment horizontal="right" vertic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3" fontId="24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24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0" fontId="24" fillId="0" borderId="39" xfId="0" applyNumberFormat="1" applyFont="1" applyBorder="1" applyAlignment="1">
      <alignment vertical="center"/>
    </xf>
    <xf numFmtId="9" fontId="24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0" fontId="24" fillId="0" borderId="44" xfId="0" applyNumberFormat="1" applyFont="1" applyBorder="1" applyAlignment="1">
      <alignment vertical="center"/>
    </xf>
    <xf numFmtId="10" fontId="24" fillId="0" borderId="36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10" fontId="24" fillId="0" borderId="4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0" fontId="24" fillId="0" borderId="15" xfId="0" applyNumberFormat="1" applyFont="1" applyFill="1" applyBorder="1" applyAlignment="1">
      <alignment vertical="center"/>
    </xf>
    <xf numFmtId="10" fontId="24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2" fontId="24" fillId="0" borderId="19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4" fontId="27" fillId="0" borderId="15" xfId="0" applyNumberFormat="1" applyFont="1" applyBorder="1" applyAlignment="1">
      <alignment vertical="center"/>
    </xf>
    <xf numFmtId="174" fontId="27" fillId="0" borderId="17" xfId="0" applyNumberFormat="1" applyFont="1" applyBorder="1" applyAlignment="1">
      <alignment vertical="center"/>
    </xf>
    <xf numFmtId="174" fontId="24" fillId="0" borderId="15" xfId="0" applyNumberFormat="1" applyFont="1" applyBorder="1" applyAlignment="1">
      <alignment vertical="center"/>
    </xf>
    <xf numFmtId="174" fontId="24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74" fontId="27" fillId="0" borderId="19" xfId="0" applyNumberFormat="1" applyFont="1" applyBorder="1" applyAlignment="1">
      <alignment vertical="center"/>
    </xf>
    <xf numFmtId="174" fontId="27" fillId="0" borderId="21" xfId="0" applyNumberFormat="1" applyFont="1" applyBorder="1" applyAlignment="1">
      <alignment vertical="center"/>
    </xf>
    <xf numFmtId="175" fontId="2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174" fontId="24" fillId="0" borderId="15" xfId="0" applyNumberFormat="1" applyFont="1" applyFill="1" applyBorder="1" applyAlignment="1">
      <alignment vertical="center"/>
    </xf>
    <xf numFmtId="174" fontId="24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67" fontId="24" fillId="0" borderId="15" xfId="0" applyNumberFormat="1" applyFont="1" applyBorder="1" applyAlignment="1">
      <alignment horizontal="center" vertical="center"/>
    </xf>
    <xf numFmtId="167" fontId="24" fillId="0" borderId="17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174" fontId="27" fillId="0" borderId="15" xfId="0" applyNumberFormat="1" applyFont="1" applyFill="1" applyBorder="1" applyAlignment="1">
      <alignment vertical="center"/>
    </xf>
    <xf numFmtId="174" fontId="27" fillId="0" borderId="17" xfId="0" applyNumberFormat="1" applyFont="1" applyFill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176" fontId="27" fillId="0" borderId="15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7" fontId="27" fillId="0" borderId="15" xfId="0" applyNumberFormat="1" applyFont="1" applyFill="1" applyBorder="1" applyAlignment="1">
      <alignment vertical="center"/>
    </xf>
    <xf numFmtId="177" fontId="27" fillId="0" borderId="17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vertical="center"/>
    </xf>
    <xf numFmtId="177" fontId="27" fillId="0" borderId="21" xfId="0" applyNumberFormat="1" applyFont="1" applyFill="1" applyBorder="1" applyAlignment="1">
      <alignment vertical="center"/>
    </xf>
    <xf numFmtId="174" fontId="0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top"/>
    </xf>
    <xf numFmtId="172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37" xfId="0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28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 wrapText="1"/>
    </xf>
    <xf numFmtId="16" fontId="0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54" xfId="0" applyFont="1" applyBorder="1" applyAlignment="1">
      <alignment horizontal="justify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53" applyFont="1" applyAlignment="1">
      <alignment horizontal="right"/>
      <protection/>
    </xf>
    <xf numFmtId="0" fontId="0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left" indent="3"/>
    </xf>
    <xf numFmtId="0" fontId="13" fillId="0" borderId="15" xfId="0" applyFont="1" applyBorder="1" applyAlignment="1">
      <alignment horizontal="left" inden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indent="2"/>
    </xf>
    <xf numFmtId="0" fontId="10" fillId="0" borderId="0" xfId="0" applyFont="1" applyAlignment="1">
      <alignment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0" fillId="0" borderId="6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/>
    </xf>
    <xf numFmtId="0" fontId="8" fillId="0" borderId="68" xfId="0" applyFont="1" applyBorder="1" applyAlignment="1">
      <alignment horizontal="justify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3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justify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2" fontId="0" fillId="0" borderId="0" xfId="0" applyNumberFormat="1" applyFont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0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9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2" fontId="18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1" fillId="0" borderId="57" xfId="0" applyFont="1" applyFill="1" applyBorder="1" applyAlignment="1">
      <alignment horizontal="justify"/>
    </xf>
    <xf numFmtId="0" fontId="12" fillId="0" borderId="57" xfId="0" applyFont="1" applyFill="1" applyBorder="1" applyAlignment="1">
      <alignment horizontal="justify"/>
    </xf>
    <xf numFmtId="0" fontId="12" fillId="0" borderId="74" xfId="0" applyFont="1" applyFill="1" applyBorder="1" applyAlignment="1">
      <alignment horizontal="justify"/>
    </xf>
    <xf numFmtId="0" fontId="11" fillId="0" borderId="57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vertical="top" wrapText="1"/>
    </xf>
    <xf numFmtId="0" fontId="12" fillId="0" borderId="76" xfId="0" applyFont="1" applyFill="1" applyBorder="1" applyAlignment="1">
      <alignment horizontal="justify" vertical="top" wrapText="1"/>
    </xf>
    <xf numFmtId="0" fontId="11" fillId="0" borderId="74" xfId="0" applyFont="1" applyFill="1" applyBorder="1" applyAlignment="1">
      <alignment vertical="top" wrapText="1"/>
    </xf>
    <xf numFmtId="0" fontId="12" fillId="0" borderId="57" xfId="0" applyFont="1" applyFill="1" applyBorder="1" applyAlignment="1">
      <alignment horizontal="justify" vertical="top" wrapText="1"/>
    </xf>
    <xf numFmtId="0" fontId="12" fillId="0" borderId="74" xfId="0" applyFont="1" applyFill="1" applyBorder="1" applyAlignment="1">
      <alignment vertical="top" wrapText="1"/>
    </xf>
    <xf numFmtId="0" fontId="12" fillId="0" borderId="57" xfId="0" applyFont="1" applyFill="1" applyBorder="1" applyAlignment="1">
      <alignment vertical="top" wrapText="1"/>
    </xf>
    <xf numFmtId="0" fontId="12" fillId="0" borderId="74" xfId="0" applyFont="1" applyFill="1" applyBorder="1" applyAlignment="1">
      <alignment horizontal="justify" vertical="top" wrapText="1"/>
    </xf>
    <xf numFmtId="0" fontId="12" fillId="0" borderId="77" xfId="0" applyFont="1" applyFill="1" applyBorder="1" applyAlignment="1">
      <alignment vertical="top" wrapText="1"/>
    </xf>
    <xf numFmtId="0" fontId="12" fillId="0" borderId="75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horizontal="justify" vertical="top" wrapText="1"/>
    </xf>
    <xf numFmtId="0" fontId="11" fillId="0" borderId="57" xfId="0" applyFont="1" applyFill="1" applyBorder="1" applyAlignment="1">
      <alignment horizontal="justify" vertical="top" wrapText="1"/>
    </xf>
    <xf numFmtId="0" fontId="12" fillId="0" borderId="56" xfId="0" applyFont="1" applyFill="1" applyBorder="1" applyAlignment="1">
      <alignment horizontal="justify" vertical="top" wrapText="1"/>
    </xf>
    <xf numFmtId="0" fontId="12" fillId="0" borderId="47" xfId="0" applyFont="1" applyFill="1" applyBorder="1" applyAlignment="1">
      <alignment horizontal="justify" vertical="top" wrapText="1"/>
    </xf>
    <xf numFmtId="0" fontId="12" fillId="0" borderId="56" xfId="0" applyFont="1" applyFill="1" applyBorder="1" applyAlignment="1">
      <alignment vertical="top" wrapText="1"/>
    </xf>
    <xf numFmtId="0" fontId="11" fillId="0" borderId="74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3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2" fontId="18" fillId="0" borderId="0" xfId="53" applyNumberFormat="1" applyFont="1" applyAlignment="1">
      <alignment horizontal="right" vertical="top" wrapText="1"/>
      <protection/>
    </xf>
    <xf numFmtId="0" fontId="8" fillId="0" borderId="0" xfId="53" applyFont="1">
      <alignment/>
      <protection/>
    </xf>
    <xf numFmtId="178" fontId="8" fillId="0" borderId="31" xfId="53" applyNumberFormat="1" applyFont="1" applyBorder="1" applyAlignment="1">
      <alignment horizontal="center" vertical="center" wrapText="1"/>
      <protection/>
    </xf>
    <xf numFmtId="178" fontId="8" fillId="0" borderId="15" xfId="53" applyNumberFormat="1" applyFont="1" applyBorder="1" applyAlignment="1">
      <alignment horizontal="center" wrapText="1"/>
      <protection/>
    </xf>
    <xf numFmtId="0" fontId="16" fillId="0" borderId="16" xfId="53" applyFont="1" applyBorder="1" applyAlignment="1">
      <alignment horizontal="center"/>
      <protection/>
    </xf>
    <xf numFmtId="178" fontId="8" fillId="20" borderId="15" xfId="53" applyNumberFormat="1" applyFont="1" applyFill="1" applyBorder="1" applyAlignment="1">
      <alignment horizontal="center" vertical="center" wrapText="1"/>
      <protection/>
    </xf>
    <xf numFmtId="178" fontId="8" fillId="20" borderId="15" xfId="53" applyNumberFormat="1" applyFont="1" applyFill="1" applyBorder="1" applyAlignment="1">
      <alignment horizontal="center" wrapText="1"/>
      <protection/>
    </xf>
    <xf numFmtId="178" fontId="15" fillId="20" borderId="15" xfId="53" applyNumberFormat="1" applyFont="1" applyFill="1" applyBorder="1" applyAlignment="1">
      <alignment horizontal="center" wrapText="1"/>
      <protection/>
    </xf>
    <xf numFmtId="178" fontId="8" fillId="20" borderId="15" xfId="53" applyNumberFormat="1" applyFont="1" applyFill="1" applyBorder="1" applyAlignment="1">
      <alignment horizontal="right" vertical="center" wrapText="1"/>
      <protection/>
    </xf>
    <xf numFmtId="178" fontId="8" fillId="20" borderId="15" xfId="53" applyNumberFormat="1" applyFont="1" applyFill="1" applyBorder="1" applyAlignment="1">
      <alignment horizontal="right" wrapText="1"/>
      <protection/>
    </xf>
    <xf numFmtId="178" fontId="15" fillId="20" borderId="15" xfId="53" applyNumberFormat="1" applyFont="1" applyFill="1" applyBorder="1" applyAlignment="1">
      <alignment horizontal="right" wrapText="1"/>
      <protection/>
    </xf>
    <xf numFmtId="178" fontId="0" fillId="0" borderId="15" xfId="53" applyNumberFormat="1" applyFont="1" applyBorder="1" applyAlignment="1">
      <alignment wrapText="1"/>
      <protection/>
    </xf>
    <xf numFmtId="178" fontId="0" fillId="0" borderId="15" xfId="53" applyNumberFormat="1" applyFont="1" applyBorder="1" applyAlignment="1">
      <alignment horizontal="left" wrapText="1" indent="1"/>
      <protection/>
    </xf>
    <xf numFmtId="178" fontId="28" fillId="0" borderId="15" xfId="53" applyNumberFormat="1" applyFont="1" applyBorder="1" applyAlignment="1">
      <alignment horizontal="left" wrapText="1" indent="2"/>
      <protection/>
    </xf>
    <xf numFmtId="178" fontId="0" fillId="0" borderId="15" xfId="53" applyNumberFormat="1" applyFont="1" applyBorder="1">
      <alignment/>
      <protection/>
    </xf>
    <xf numFmtId="178" fontId="0" fillId="0" borderId="15" xfId="53" applyNumberFormat="1" applyFont="1" applyBorder="1" applyAlignment="1">
      <alignment vertical="center"/>
      <protection/>
    </xf>
    <xf numFmtId="178" fontId="34" fillId="0" borderId="0" xfId="53" applyNumberFormat="1" applyFont="1" applyAlignment="1">
      <alignment wrapText="1"/>
      <protection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19" xfId="0" applyFont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0" fillId="0" borderId="69" xfId="0" applyFont="1" applyBorder="1" applyAlignment="1">
      <alignment vertical="top"/>
    </xf>
    <xf numFmtId="164" fontId="3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top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178" fontId="1" fillId="0" borderId="0" xfId="53" applyNumberFormat="1" applyFont="1" applyBorder="1" applyAlignment="1">
      <alignment horizontal="left" wrapText="1"/>
      <protection/>
    </xf>
    <xf numFmtId="178" fontId="0" fillId="0" borderId="15" xfId="53" applyNumberFormat="1" applyFont="1" applyBorder="1" applyAlignment="1">
      <alignment horizontal="center" wrapText="1"/>
      <protection/>
    </xf>
    <xf numFmtId="178" fontId="9" fillId="20" borderId="15" xfId="53" applyNumberFormat="1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0" fontId="35" fillId="0" borderId="0" xfId="0" applyFont="1" applyBorder="1" applyAlignment="1">
      <alignment horizont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орматы по компаниям_last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1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5"/>
          <c:w val="0.8897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содержание!$K$28</c:f>
              <c:numCache>
                <c:ptCount val="1"/>
              </c:numCache>
            </c:numRef>
          </c:cat>
          <c:val>
            <c:numRef>
              <c:f>содержание!$K$66</c:f>
              <c:numCache>
                <c:ptCount val="1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содержание!$K$28</c:f>
              <c:numCache>
                <c:ptCount val="1"/>
              </c:numCache>
            </c:numRef>
          </c:cat>
          <c:val>
            <c:numRef>
              <c:f>содержание!$K$69</c:f>
              <c:numCache>
                <c:ptCount val="1"/>
              </c:numCache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0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5"/>
          <c:y val="0.668"/>
          <c:w val="0.1415"/>
          <c:h val="0.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190500</xdr:rowOff>
    </xdr:from>
    <xdr:to>
      <xdr:col>10</xdr:col>
      <xdr:colOff>1447800</xdr:colOff>
      <xdr:row>34</xdr:row>
      <xdr:rowOff>0</xdr:rowOff>
    </xdr:to>
    <xdr:graphicFrame>
      <xdr:nvGraphicFramePr>
        <xdr:cNvPr id="1" name="Диаграмма 1"/>
        <xdr:cNvGraphicFramePr/>
      </xdr:nvGraphicFramePr>
      <xdr:xfrm>
        <a:off x="6267450" y="4391025"/>
        <a:ext cx="4057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80" zoomScaleNormal="66" zoomScaleSheetLayoutView="80" zoomScalePageLayoutView="0" workbookViewId="0" topLeftCell="A13">
      <selection activeCell="A1" sqref="A1"/>
    </sheetView>
  </sheetViews>
  <sheetFormatPr defaultColWidth="9.00390625" defaultRowHeight="15.75"/>
  <cols>
    <col min="1" max="1" width="15.50390625" style="0" customWidth="1"/>
    <col min="2" max="2" width="144.375" style="0" customWidth="1"/>
    <col min="3" max="3" width="19.50390625" style="0" customWidth="1"/>
    <col min="4" max="4" width="19.00390625" style="0" customWidth="1"/>
    <col min="5" max="5" width="18.00390625" style="0" customWidth="1"/>
  </cols>
  <sheetData>
    <row r="1" spans="1:5" ht="36.75" customHeight="1">
      <c r="A1" s="1" t="s">
        <v>271</v>
      </c>
      <c r="B1" s="2" t="s">
        <v>272</v>
      </c>
      <c r="C1" s="2" t="s">
        <v>273</v>
      </c>
      <c r="D1" s="3" t="s">
        <v>274</v>
      </c>
      <c r="E1" s="4" t="s">
        <v>275</v>
      </c>
    </row>
    <row r="2" spans="1:5" ht="18.75">
      <c r="A2" s="5" t="s">
        <v>276</v>
      </c>
      <c r="B2" s="6" t="s">
        <v>277</v>
      </c>
      <c r="C2" s="7">
        <v>5</v>
      </c>
      <c r="D2" s="8"/>
      <c r="E2" s="9"/>
    </row>
    <row r="3" spans="1:5" ht="18.75">
      <c r="A3" s="10" t="s">
        <v>278</v>
      </c>
      <c r="B3" s="6" t="s">
        <v>279</v>
      </c>
      <c r="C3" s="7" t="s">
        <v>280</v>
      </c>
      <c r="D3" s="8"/>
      <c r="E3" s="9"/>
    </row>
    <row r="4" spans="1:5" ht="18.75">
      <c r="A4" s="10" t="s">
        <v>281</v>
      </c>
      <c r="B4" s="6" t="s">
        <v>282</v>
      </c>
      <c r="C4" s="7">
        <v>5</v>
      </c>
      <c r="D4" s="8"/>
      <c r="E4" s="9"/>
    </row>
    <row r="5" spans="1:5" ht="37.5">
      <c r="A5" s="10" t="s">
        <v>283</v>
      </c>
      <c r="B5" s="6" t="s">
        <v>284</v>
      </c>
      <c r="C5" s="7" t="s">
        <v>285</v>
      </c>
      <c r="D5" s="11"/>
      <c r="E5" s="9"/>
    </row>
    <row r="6" spans="1:5" ht="18.75">
      <c r="A6" s="10" t="s">
        <v>286</v>
      </c>
      <c r="B6" s="6" t="s">
        <v>287</v>
      </c>
      <c r="C6" s="7">
        <v>5</v>
      </c>
      <c r="D6" s="8"/>
      <c r="E6" s="9"/>
    </row>
    <row r="7" spans="1:5" ht="18.75">
      <c r="A7" s="10" t="s">
        <v>288</v>
      </c>
      <c r="B7" s="12" t="s">
        <v>289</v>
      </c>
      <c r="C7" s="7">
        <v>5</v>
      </c>
      <c r="D7" s="8"/>
      <c r="E7" s="9"/>
    </row>
    <row r="8" spans="1:5" ht="18.75">
      <c r="A8" s="10" t="s">
        <v>290</v>
      </c>
      <c r="B8" s="13" t="s">
        <v>291</v>
      </c>
      <c r="C8" s="7">
        <v>5</v>
      </c>
      <c r="D8" s="8"/>
      <c r="E8" s="9"/>
    </row>
    <row r="9" spans="1:5" ht="18.75">
      <c r="A9" s="10" t="s">
        <v>292</v>
      </c>
      <c r="B9" s="13" t="s">
        <v>293</v>
      </c>
      <c r="C9" s="7">
        <v>5</v>
      </c>
      <c r="D9" s="8"/>
      <c r="E9" s="9"/>
    </row>
    <row r="10" spans="1:5" ht="18.75">
      <c r="A10" s="10" t="s">
        <v>294</v>
      </c>
      <c r="B10" s="13" t="s">
        <v>295</v>
      </c>
      <c r="C10" s="7">
        <v>5</v>
      </c>
      <c r="D10" s="8"/>
      <c r="E10" s="9"/>
    </row>
    <row r="11" spans="1:5" ht="37.5">
      <c r="A11" s="10" t="s">
        <v>296</v>
      </c>
      <c r="B11" s="6" t="s">
        <v>297</v>
      </c>
      <c r="C11" s="7">
        <v>5</v>
      </c>
      <c r="D11" s="8"/>
      <c r="E11" s="9"/>
    </row>
    <row r="12" spans="1:5" ht="37.5">
      <c r="A12" s="10" t="s">
        <v>298</v>
      </c>
      <c r="B12" s="6" t="s">
        <v>299</v>
      </c>
      <c r="C12" s="7">
        <v>5</v>
      </c>
      <c r="D12" s="8"/>
      <c r="E12" s="9"/>
    </row>
    <row r="13" spans="1:5" ht="56.25">
      <c r="A13" s="14" t="s">
        <v>300</v>
      </c>
      <c r="B13" s="15" t="s">
        <v>301</v>
      </c>
      <c r="C13" s="16">
        <v>5</v>
      </c>
      <c r="D13" s="17"/>
      <c r="E13" s="18"/>
    </row>
    <row r="14" spans="1:5" ht="37.5">
      <c r="A14" s="19" t="s">
        <v>302</v>
      </c>
      <c r="B14" s="20" t="s">
        <v>303</v>
      </c>
      <c r="C14" s="21" t="s">
        <v>304</v>
      </c>
      <c r="D14" s="22"/>
      <c r="E14" s="23"/>
    </row>
    <row r="15" spans="1:5" ht="37.5">
      <c r="A15" s="10" t="s">
        <v>305</v>
      </c>
      <c r="B15" s="6" t="s">
        <v>306</v>
      </c>
      <c r="C15" s="7" t="s">
        <v>304</v>
      </c>
      <c r="D15" s="8"/>
      <c r="E15" s="24"/>
    </row>
    <row r="16" spans="1:5" ht="37.5">
      <c r="A16" s="10" t="s">
        <v>307</v>
      </c>
      <c r="B16" s="6" t="s">
        <v>308</v>
      </c>
      <c r="C16" s="7" t="s">
        <v>304</v>
      </c>
      <c r="D16" s="8"/>
      <c r="E16" s="24"/>
    </row>
    <row r="17" spans="1:5" ht="37.5">
      <c r="A17" s="10" t="s">
        <v>309</v>
      </c>
      <c r="B17" s="6" t="s">
        <v>310</v>
      </c>
      <c r="C17" s="7" t="s">
        <v>304</v>
      </c>
      <c r="D17" s="8"/>
      <c r="E17" s="24"/>
    </row>
    <row r="18" spans="1:5" ht="37.5">
      <c r="A18" s="10" t="s">
        <v>311</v>
      </c>
      <c r="B18" s="6" t="s">
        <v>312</v>
      </c>
      <c r="C18" s="7" t="s">
        <v>313</v>
      </c>
      <c r="D18" s="11"/>
      <c r="E18" s="9"/>
    </row>
    <row r="19" spans="1:5" ht="37.5">
      <c r="A19" s="10" t="s">
        <v>314</v>
      </c>
      <c r="B19" s="6" t="s">
        <v>315</v>
      </c>
      <c r="C19" s="7" t="s">
        <v>313</v>
      </c>
      <c r="D19" s="11"/>
      <c r="E19" s="9"/>
    </row>
    <row r="20" spans="1:5" ht="37.5">
      <c r="A20" s="10" t="s">
        <v>316</v>
      </c>
      <c r="B20" s="6" t="s">
        <v>315</v>
      </c>
      <c r="C20" s="7" t="s">
        <v>313</v>
      </c>
      <c r="D20" s="11"/>
      <c r="E20" s="9"/>
    </row>
    <row r="21" spans="1:5" ht="37.5">
      <c r="A21" s="10" t="s">
        <v>317</v>
      </c>
      <c r="B21" s="6" t="s">
        <v>318</v>
      </c>
      <c r="C21" s="7" t="s">
        <v>313</v>
      </c>
      <c r="D21" s="11"/>
      <c r="E21" s="9"/>
    </row>
    <row r="22" spans="1:5" ht="37.5">
      <c r="A22" s="10" t="s">
        <v>319</v>
      </c>
      <c r="B22" s="6" t="s">
        <v>320</v>
      </c>
      <c r="C22" s="7" t="s">
        <v>304</v>
      </c>
      <c r="D22" s="8"/>
      <c r="E22" s="24"/>
    </row>
    <row r="23" spans="1:5" ht="37.5">
      <c r="A23" s="10" t="s">
        <v>321</v>
      </c>
      <c r="B23" s="6" t="s">
        <v>322</v>
      </c>
      <c r="C23" s="7" t="s">
        <v>304</v>
      </c>
      <c r="D23" s="8"/>
      <c r="E23" s="24"/>
    </row>
    <row r="24" spans="1:5" ht="37.5">
      <c r="A24" s="10" t="s">
        <v>323</v>
      </c>
      <c r="B24" s="6" t="s">
        <v>326</v>
      </c>
      <c r="C24" s="7" t="s">
        <v>304</v>
      </c>
      <c r="D24" s="8"/>
      <c r="E24" s="24"/>
    </row>
    <row r="25" spans="1:5" ht="37.5">
      <c r="A25" s="10" t="s">
        <v>327</v>
      </c>
      <c r="B25" s="6" t="s">
        <v>328</v>
      </c>
      <c r="C25" s="7" t="s">
        <v>304</v>
      </c>
      <c r="D25" s="8"/>
      <c r="E25" s="24"/>
    </row>
    <row r="26" spans="1:5" ht="37.5">
      <c r="A26" s="10" t="s">
        <v>329</v>
      </c>
      <c r="B26" s="6" t="s">
        <v>330</v>
      </c>
      <c r="C26" s="7" t="s">
        <v>304</v>
      </c>
      <c r="D26" s="8"/>
      <c r="E26" s="24"/>
    </row>
    <row r="27" spans="1:5" ht="37.5">
      <c r="A27" s="14" t="s">
        <v>331</v>
      </c>
      <c r="B27" s="15" t="s">
        <v>332</v>
      </c>
      <c r="C27" s="16" t="s">
        <v>333</v>
      </c>
      <c r="D27" s="25"/>
      <c r="E27" s="18"/>
    </row>
  </sheetData>
  <sheetProtection selectLockedCells="1" selectUnlockedCells="1"/>
  <printOptions/>
  <pageMargins left="0.39375" right="0.39375" top="0.9840277777777777" bottom="0.39375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7.00390625" style="27" customWidth="1"/>
    <col min="2" max="2" width="51.75390625" style="27" customWidth="1"/>
    <col min="3" max="5" width="12.75390625" style="27" customWidth="1"/>
  </cols>
  <sheetData>
    <row r="1" spans="1:7" s="359" customFormat="1" ht="12.75" customHeight="1">
      <c r="A1" s="720" t="s">
        <v>297</v>
      </c>
      <c r="B1" s="720"/>
      <c r="C1" s="720"/>
      <c r="D1" s="720"/>
      <c r="E1" s="720"/>
      <c r="F1" s="720"/>
      <c r="G1" s="720"/>
    </row>
    <row r="2" spans="1:7" s="359" customFormat="1" ht="15.75">
      <c r="A2" s="360"/>
      <c r="B2" s="360"/>
      <c r="C2" s="360"/>
      <c r="D2" s="360"/>
      <c r="E2" s="360"/>
      <c r="F2" s="360"/>
      <c r="G2" s="360"/>
    </row>
    <row r="3" spans="1:7" s="359" customFormat="1" ht="15.75">
      <c r="A3" s="27"/>
      <c r="B3" s="27"/>
      <c r="C3" s="27"/>
      <c r="D3" s="27"/>
      <c r="E3"/>
      <c r="F3" s="172" t="s">
        <v>334</v>
      </c>
      <c r="G3" s="172"/>
    </row>
    <row r="4" spans="1:7" s="359" customFormat="1" ht="15.75">
      <c r="A4" s="27"/>
      <c r="B4" s="27"/>
      <c r="C4" s="27"/>
      <c r="D4" s="27"/>
      <c r="E4"/>
      <c r="F4" s="172" t="s">
        <v>988</v>
      </c>
      <c r="G4" s="172"/>
    </row>
    <row r="5" spans="1:7" s="359" customFormat="1" ht="15.75">
      <c r="A5" s="27"/>
      <c r="B5" s="27"/>
      <c r="C5" s="27"/>
      <c r="D5" s="27"/>
      <c r="E5" t="s">
        <v>989</v>
      </c>
      <c r="F5" s="172"/>
      <c r="G5" s="172"/>
    </row>
    <row r="6" spans="1:7" s="359" customFormat="1" ht="33" customHeight="1">
      <c r="A6" s="27"/>
      <c r="B6" s="27"/>
      <c r="C6" s="27"/>
      <c r="D6" s="27"/>
      <c r="E6"/>
      <c r="F6" s="175" t="s">
        <v>337</v>
      </c>
      <c r="G6" s="175"/>
    </row>
    <row r="7" spans="1:7" s="359" customFormat="1" ht="33" customHeight="1">
      <c r="A7" s="27"/>
      <c r="B7" s="27"/>
      <c r="C7" s="27"/>
      <c r="D7" s="27"/>
      <c r="E7"/>
      <c r="F7" s="172" t="s">
        <v>990</v>
      </c>
      <c r="G7" s="172"/>
    </row>
    <row r="8" spans="1:7" s="359" customFormat="1" ht="15.75">
      <c r="A8" s="27"/>
      <c r="B8" s="27"/>
      <c r="C8" s="27"/>
      <c r="D8" s="27"/>
      <c r="E8"/>
      <c r="F8" s="172" t="s">
        <v>339</v>
      </c>
      <c r="G8" s="172"/>
    </row>
    <row r="9" spans="1:7" s="359" customFormat="1" ht="15.75">
      <c r="A9" s="27"/>
      <c r="B9" s="27"/>
      <c r="C9" s="27"/>
      <c r="D9" s="27"/>
      <c r="E9"/>
      <c r="F9" s="172"/>
      <c r="G9" s="172"/>
    </row>
    <row r="10" spans="1:7" s="359" customFormat="1" ht="15.75">
      <c r="A10" s="27"/>
      <c r="B10" s="27"/>
      <c r="C10" s="27"/>
      <c r="D10" s="27"/>
      <c r="E10"/>
      <c r="F10" s="172" t="s">
        <v>991</v>
      </c>
      <c r="G10" s="172"/>
    </row>
    <row r="11" spans="1:7" s="359" customFormat="1" ht="12.75" customHeight="1">
      <c r="A11" s="721" t="s">
        <v>731</v>
      </c>
      <c r="B11" s="722" t="s">
        <v>992</v>
      </c>
      <c r="C11" s="361">
        <v>2012</v>
      </c>
      <c r="D11" s="361">
        <v>2013</v>
      </c>
      <c r="E11" s="361">
        <v>2014</v>
      </c>
      <c r="F11" s="361">
        <v>2015</v>
      </c>
      <c r="G11" s="362">
        <v>2016</v>
      </c>
    </row>
    <row r="12" spans="1:7" s="359" customFormat="1" ht="12.75" customHeight="1">
      <c r="A12" s="721"/>
      <c r="B12" s="722"/>
      <c r="C12" s="723" t="s">
        <v>993</v>
      </c>
      <c r="D12" s="723" t="s">
        <v>993</v>
      </c>
      <c r="E12" s="723" t="s">
        <v>993</v>
      </c>
      <c r="F12" s="723" t="s">
        <v>993</v>
      </c>
      <c r="G12" s="724" t="s">
        <v>993</v>
      </c>
    </row>
    <row r="13" spans="1:7" s="359" customFormat="1" ht="15.75">
      <c r="A13" s="721"/>
      <c r="B13" s="722"/>
      <c r="C13" s="723"/>
      <c r="D13" s="723"/>
      <c r="E13" s="723"/>
      <c r="F13" s="723"/>
      <c r="G13" s="724"/>
    </row>
    <row r="14" spans="1:7" s="359" customFormat="1" ht="15.75">
      <c r="A14" s="364">
        <v>1</v>
      </c>
      <c r="B14" s="365">
        <v>2</v>
      </c>
      <c r="C14" s="365"/>
      <c r="D14" s="365"/>
      <c r="E14" s="365">
        <v>3</v>
      </c>
      <c r="F14" s="365">
        <v>4</v>
      </c>
      <c r="G14" s="366">
        <v>5</v>
      </c>
    </row>
    <row r="15" spans="1:7" s="359" customFormat="1" ht="15.75">
      <c r="A15" s="367" t="s">
        <v>994</v>
      </c>
      <c r="B15" s="368" t="s">
        <v>995</v>
      </c>
      <c r="C15" s="178">
        <f>SUM(C17:C19)</f>
        <v>521.9457457627118</v>
      </c>
      <c r="D15" s="178">
        <f>SUM(D17:D19)</f>
        <v>607.8569977966101</v>
      </c>
      <c r="E15" s="178">
        <f>SUM(E17:E19)</f>
        <v>655.1111828084745</v>
      </c>
      <c r="F15" s="178">
        <f>SUM(F17:F19)</f>
        <v>713.1379689222542</v>
      </c>
      <c r="G15" s="178">
        <f>SUM(G17:G19)</f>
        <v>775.7585217184775</v>
      </c>
    </row>
    <row r="16" spans="1:7" s="359" customFormat="1" ht="15.75" customHeight="1">
      <c r="A16" s="369"/>
      <c r="B16" s="370" t="s">
        <v>996</v>
      </c>
      <c r="C16" s="371"/>
      <c r="D16" s="370"/>
      <c r="E16" s="372"/>
      <c r="F16" s="372"/>
      <c r="G16" s="373"/>
    </row>
    <row r="17" spans="1:7" s="359" customFormat="1" ht="15.75" customHeight="1">
      <c r="A17" s="369" t="s">
        <v>276</v>
      </c>
      <c r="B17" s="370" t="s">
        <v>997</v>
      </c>
      <c r="C17" s="371">
        <v>498.861</v>
      </c>
      <c r="D17" s="371">
        <f>C17*1.13</f>
        <v>563.7129299999999</v>
      </c>
      <c r="E17" s="374">
        <f>D17*1.11</f>
        <v>625.7213522999999</v>
      </c>
      <c r="F17" s="374">
        <f>E17*1.09</f>
        <v>682.036274007</v>
      </c>
      <c r="G17" s="375">
        <f>F17*1.09</f>
        <v>743.41953866763</v>
      </c>
    </row>
    <row r="18" spans="1:7" s="359" customFormat="1" ht="15.75">
      <c r="A18" s="376" t="s">
        <v>278</v>
      </c>
      <c r="B18" s="370" t="s">
        <v>998</v>
      </c>
      <c r="C18" s="371">
        <f>15.44/118*100</f>
        <v>13.084745762711863</v>
      </c>
      <c r="D18" s="371">
        <f>39.7/118*100</f>
        <v>33.64406779661017</v>
      </c>
      <c r="E18" s="374">
        <f>21.7/118*100</f>
        <v>18.389830508474574</v>
      </c>
      <c r="F18" s="374">
        <f>23.13/118*100</f>
        <v>19.601694915254235</v>
      </c>
      <c r="G18" s="375">
        <f>24/118*100</f>
        <v>20.33898305084746</v>
      </c>
    </row>
    <row r="19" spans="1:7" s="359" customFormat="1" ht="15.75">
      <c r="A19" s="376" t="s">
        <v>281</v>
      </c>
      <c r="B19" s="377" t="s">
        <v>999</v>
      </c>
      <c r="C19" s="378">
        <v>10</v>
      </c>
      <c r="D19" s="378">
        <v>10.5</v>
      </c>
      <c r="E19" s="379">
        <v>11</v>
      </c>
      <c r="F19" s="379">
        <v>11.5</v>
      </c>
      <c r="G19" s="380">
        <v>12</v>
      </c>
    </row>
    <row r="20" spans="1:7" s="359" customFormat="1" ht="15.75">
      <c r="A20" s="381" t="s">
        <v>1000</v>
      </c>
      <c r="B20" s="382" t="s">
        <v>1001</v>
      </c>
      <c r="C20" s="383">
        <f>C21+C26+C27+C28+C29</f>
        <v>480.909</v>
      </c>
      <c r="D20" s="383">
        <f>D21+D26+D27+D28+D29</f>
        <v>512.80775</v>
      </c>
      <c r="E20" s="383">
        <f>E21+E26+E27+E28+E29</f>
        <v>553.422875</v>
      </c>
      <c r="F20" s="383">
        <f>F21+F26+F27+F28+F29</f>
        <v>594.0420906249999</v>
      </c>
      <c r="G20" s="383">
        <f>G21+G26+G27+G28+G29</f>
        <v>633.207747421875</v>
      </c>
    </row>
    <row r="21" spans="1:7" s="359" customFormat="1" ht="15.75">
      <c r="A21" s="384" t="s">
        <v>473</v>
      </c>
      <c r="B21" s="385" t="s">
        <v>1002</v>
      </c>
      <c r="C21" s="33">
        <f>SUM(C23:C25)</f>
        <v>201</v>
      </c>
      <c r="D21" s="33">
        <f>SUM(D23:D25)</f>
        <v>217.775</v>
      </c>
      <c r="E21" s="33">
        <f>SUM(E23:E25)</f>
        <v>237.758125</v>
      </c>
      <c r="F21" s="33">
        <f>SUM(F23:F25)</f>
        <v>258.964984375</v>
      </c>
      <c r="G21" s="33">
        <f>SUM(G23:G25)</f>
        <v>277.412358203125</v>
      </c>
    </row>
    <row r="22" spans="1:7" s="359" customFormat="1" ht="15.75">
      <c r="A22" s="369"/>
      <c r="B22" s="370" t="s">
        <v>996</v>
      </c>
      <c r="C22" s="371"/>
      <c r="D22" s="370"/>
      <c r="E22" s="386"/>
      <c r="F22" s="386"/>
      <c r="G22" s="387"/>
    </row>
    <row r="23" spans="1:7" s="359" customFormat="1" ht="15.75">
      <c r="A23" s="369" t="s">
        <v>276</v>
      </c>
      <c r="B23" s="370" t="s">
        <v>1003</v>
      </c>
      <c r="C23" s="371">
        <v>7.4</v>
      </c>
      <c r="D23" s="371">
        <f aca="true" t="shared" si="0" ref="D23:G24">C23*1.075</f>
        <v>7.955</v>
      </c>
      <c r="E23" s="371">
        <f t="shared" si="0"/>
        <v>8.551625</v>
      </c>
      <c r="F23" s="371">
        <f t="shared" si="0"/>
        <v>9.192996874999999</v>
      </c>
      <c r="G23" s="371">
        <f t="shared" si="0"/>
        <v>9.882471640624997</v>
      </c>
    </row>
    <row r="24" spans="1:7" s="359" customFormat="1" ht="15.75">
      <c r="A24" s="369" t="s">
        <v>278</v>
      </c>
      <c r="B24" s="370" t="s">
        <v>1004</v>
      </c>
      <c r="C24" s="371">
        <v>29.6</v>
      </c>
      <c r="D24" s="371">
        <f t="shared" si="0"/>
        <v>31.82</v>
      </c>
      <c r="E24" s="371">
        <f t="shared" si="0"/>
        <v>34.2065</v>
      </c>
      <c r="F24" s="371">
        <f t="shared" si="0"/>
        <v>36.771987499999994</v>
      </c>
      <c r="G24" s="371">
        <f t="shared" si="0"/>
        <v>39.52988656249999</v>
      </c>
    </row>
    <row r="25" spans="1:7" s="359" customFormat="1" ht="15.75">
      <c r="A25" s="369" t="s">
        <v>281</v>
      </c>
      <c r="B25" s="370" t="s">
        <v>1005</v>
      </c>
      <c r="C25" s="371">
        <v>164</v>
      </c>
      <c r="D25" s="371">
        <v>178</v>
      </c>
      <c r="E25" s="374">
        <v>195</v>
      </c>
      <c r="F25" s="374">
        <v>213</v>
      </c>
      <c r="G25" s="374">
        <v>228</v>
      </c>
    </row>
    <row r="26" spans="1:7" s="359" customFormat="1" ht="15.75">
      <c r="A26" s="384" t="s">
        <v>396</v>
      </c>
      <c r="B26" s="385" t="s">
        <v>1006</v>
      </c>
      <c r="C26" s="33">
        <v>169.87</v>
      </c>
      <c r="D26" s="33">
        <f>C26*1.075</f>
        <v>182.61025</v>
      </c>
      <c r="E26" s="33">
        <v>198.7</v>
      </c>
      <c r="F26" s="33">
        <f>E26*1.075</f>
        <v>213.6025</v>
      </c>
      <c r="G26" s="33">
        <f>F26*1.075</f>
        <v>229.62268749999998</v>
      </c>
    </row>
    <row r="27" spans="1:7" s="359" customFormat="1" ht="15.75">
      <c r="A27" s="384" t="s">
        <v>1007</v>
      </c>
      <c r="B27" s="385" t="s">
        <v>1008</v>
      </c>
      <c r="C27" s="33">
        <v>76.939</v>
      </c>
      <c r="D27" s="33">
        <v>77</v>
      </c>
      <c r="E27" s="388">
        <v>78</v>
      </c>
      <c r="F27" s="388">
        <v>79</v>
      </c>
      <c r="G27" s="388">
        <v>80</v>
      </c>
    </row>
    <row r="28" spans="1:7" s="359" customFormat="1" ht="15.75">
      <c r="A28" s="384" t="s">
        <v>1009</v>
      </c>
      <c r="B28" s="385" t="s">
        <v>1010</v>
      </c>
      <c r="C28" s="33">
        <v>4.8</v>
      </c>
      <c r="D28" s="33">
        <v>5</v>
      </c>
      <c r="E28" s="388">
        <v>5.5</v>
      </c>
      <c r="F28" s="388">
        <v>6.5</v>
      </c>
      <c r="G28" s="388">
        <v>7.5</v>
      </c>
    </row>
    <row r="29" spans="1:7" s="359" customFormat="1" ht="15.75">
      <c r="A29" s="384" t="s">
        <v>302</v>
      </c>
      <c r="B29" s="385" t="s">
        <v>1011</v>
      </c>
      <c r="C29" s="33">
        <v>28.3</v>
      </c>
      <c r="D29" s="33">
        <f>C29*1.075</f>
        <v>30.4225</v>
      </c>
      <c r="E29" s="33">
        <f>D29*1.1</f>
        <v>33.46475</v>
      </c>
      <c r="F29" s="33">
        <f>E29*1.075</f>
        <v>35.97460625</v>
      </c>
      <c r="G29" s="33">
        <f>F29*1.075</f>
        <v>38.67270171875</v>
      </c>
    </row>
    <row r="30" spans="1:7" s="359" customFormat="1" ht="15.75">
      <c r="A30" s="369"/>
      <c r="B30" s="370" t="s">
        <v>996</v>
      </c>
      <c r="C30" s="371"/>
      <c r="D30" s="370"/>
      <c r="E30" s="386"/>
      <c r="F30" s="386"/>
      <c r="G30" s="387"/>
    </row>
    <row r="31" spans="1:7" s="359" customFormat="1" ht="15.75">
      <c r="A31" s="369" t="s">
        <v>945</v>
      </c>
      <c r="B31" s="370" t="s">
        <v>1012</v>
      </c>
      <c r="C31" s="371"/>
      <c r="D31" s="370"/>
      <c r="E31" s="386"/>
      <c r="F31" s="386"/>
      <c r="G31" s="387"/>
    </row>
    <row r="32" spans="1:7" s="359" customFormat="1" ht="15.75">
      <c r="A32" s="369" t="s">
        <v>949</v>
      </c>
      <c r="B32" s="370" t="s">
        <v>1013</v>
      </c>
      <c r="C32" s="371">
        <v>5</v>
      </c>
      <c r="D32" s="371">
        <v>5.2</v>
      </c>
      <c r="E32" s="371">
        <v>6.2</v>
      </c>
      <c r="F32" s="371">
        <v>7.2</v>
      </c>
      <c r="G32" s="371">
        <v>8.2</v>
      </c>
    </row>
    <row r="33" spans="1:7" s="359" customFormat="1" ht="15.75">
      <c r="A33" s="389" t="s">
        <v>951</v>
      </c>
      <c r="B33" s="377" t="s">
        <v>1014</v>
      </c>
      <c r="C33" s="378"/>
      <c r="D33" s="377"/>
      <c r="E33" s="390"/>
      <c r="F33" s="390"/>
      <c r="G33" s="391"/>
    </row>
    <row r="34" spans="1:7" s="359" customFormat="1" ht="15.75">
      <c r="A34" s="392" t="s">
        <v>1015</v>
      </c>
      <c r="B34" s="393" t="s">
        <v>1016</v>
      </c>
      <c r="C34" s="394">
        <f>C15-C20</f>
        <v>41.0367457627118</v>
      </c>
      <c r="D34" s="394">
        <f>D15-D20</f>
        <v>95.04924779661008</v>
      </c>
      <c r="E34" s="394">
        <f>E15-E20</f>
        <v>101.68830780847452</v>
      </c>
      <c r="F34" s="394">
        <f>F15-F20</f>
        <v>119.09587829725433</v>
      </c>
      <c r="G34" s="394">
        <f>G15-G20</f>
        <v>142.55077429660253</v>
      </c>
    </row>
    <row r="35" spans="1:7" s="359" customFormat="1" ht="15.75">
      <c r="A35" s="367" t="s">
        <v>1017</v>
      </c>
      <c r="B35" s="368" t="s">
        <v>1018</v>
      </c>
      <c r="C35" s="178">
        <f>C36-C40</f>
        <v>1</v>
      </c>
      <c r="D35" s="178">
        <f>D36-D40</f>
        <v>0.5</v>
      </c>
      <c r="E35" s="178">
        <f>E36-E40</f>
        <v>0</v>
      </c>
      <c r="F35" s="178">
        <f>F36-F40</f>
        <v>-2</v>
      </c>
      <c r="G35" s="178">
        <f>G36-G40</f>
        <v>-1.5</v>
      </c>
    </row>
    <row r="36" spans="1:7" s="359" customFormat="1" ht="15.75">
      <c r="A36" s="369" t="s">
        <v>473</v>
      </c>
      <c r="B36" s="370" t="s">
        <v>1019</v>
      </c>
      <c r="C36" s="371">
        <v>6</v>
      </c>
      <c r="D36" s="371">
        <v>6.5</v>
      </c>
      <c r="E36" s="371">
        <v>7</v>
      </c>
      <c r="F36" s="371">
        <v>8</v>
      </c>
      <c r="G36" s="371">
        <v>9.5</v>
      </c>
    </row>
    <row r="37" spans="1:7" s="359" customFormat="1" ht="15.75">
      <c r="A37" s="369"/>
      <c r="B37" s="370" t="s">
        <v>1020</v>
      </c>
      <c r="C37" s="371"/>
      <c r="D37" s="371"/>
      <c r="E37" s="386"/>
      <c r="F37" s="386"/>
      <c r="G37" s="387"/>
    </row>
    <row r="38" spans="1:7" s="359" customFormat="1" ht="31.5">
      <c r="A38" s="369" t="s">
        <v>276</v>
      </c>
      <c r="B38" s="370" t="s">
        <v>1021</v>
      </c>
      <c r="C38" s="371"/>
      <c r="D38" s="371"/>
      <c r="E38" s="386"/>
      <c r="F38" s="386"/>
      <c r="G38" s="387"/>
    </row>
    <row r="39" spans="1:7" s="359" customFormat="1" ht="15.75">
      <c r="A39" s="369" t="s">
        <v>278</v>
      </c>
      <c r="B39" s="395" t="s">
        <v>1022</v>
      </c>
      <c r="C39" s="374">
        <v>0.4</v>
      </c>
      <c r="D39" s="374">
        <v>0.5</v>
      </c>
      <c r="E39" s="374">
        <v>1.5</v>
      </c>
      <c r="F39" s="374">
        <v>2.5</v>
      </c>
      <c r="G39" s="374">
        <v>3.5</v>
      </c>
    </row>
    <row r="40" spans="1:7" s="359" customFormat="1" ht="15.75">
      <c r="A40" s="369" t="s">
        <v>396</v>
      </c>
      <c r="B40" s="370" t="s">
        <v>1023</v>
      </c>
      <c r="C40" s="371">
        <v>5</v>
      </c>
      <c r="D40" s="371">
        <v>6</v>
      </c>
      <c r="E40" s="371">
        <v>7</v>
      </c>
      <c r="F40" s="371">
        <v>10</v>
      </c>
      <c r="G40" s="371">
        <v>11</v>
      </c>
    </row>
    <row r="41" spans="1:7" s="359" customFormat="1" ht="15.75">
      <c r="A41" s="369"/>
      <c r="B41" s="370" t="s">
        <v>1020</v>
      </c>
      <c r="C41" s="371"/>
      <c r="D41" s="371"/>
      <c r="E41" s="386"/>
      <c r="F41" s="386"/>
      <c r="G41" s="387"/>
    </row>
    <row r="42" spans="1:7" s="359" customFormat="1" ht="15.75">
      <c r="A42" s="389" t="s">
        <v>286</v>
      </c>
      <c r="B42" s="377" t="s">
        <v>1024</v>
      </c>
      <c r="C42" s="378">
        <v>1.5</v>
      </c>
      <c r="D42" s="378">
        <v>2</v>
      </c>
      <c r="E42" s="378">
        <v>3</v>
      </c>
      <c r="F42" s="378">
        <v>4</v>
      </c>
      <c r="G42" s="378">
        <v>5</v>
      </c>
    </row>
    <row r="43" spans="1:7" s="359" customFormat="1" ht="15.75">
      <c r="A43" s="396" t="s">
        <v>1025</v>
      </c>
      <c r="B43" s="397" t="s">
        <v>1026</v>
      </c>
      <c r="C43" s="177">
        <f>C34+C35</f>
        <v>42.0367457627118</v>
      </c>
      <c r="D43" s="177">
        <f>D34+D35</f>
        <v>95.54924779661008</v>
      </c>
      <c r="E43" s="177">
        <f>E34+E35</f>
        <v>101.68830780847452</v>
      </c>
      <c r="F43" s="177">
        <f>F34+F35</f>
        <v>117.09587829725433</v>
      </c>
      <c r="G43" s="177">
        <f>G34+G35</f>
        <v>141.05077429660253</v>
      </c>
    </row>
    <row r="44" spans="1:7" s="359" customFormat="1" ht="15.75">
      <c r="A44" s="396" t="s">
        <v>1027</v>
      </c>
      <c r="B44" s="397" t="s">
        <v>845</v>
      </c>
      <c r="C44" s="177">
        <f>C43*0.2</f>
        <v>8.407349152542361</v>
      </c>
      <c r="D44" s="177">
        <f>D43*0.2</f>
        <v>19.109849559322015</v>
      </c>
      <c r="E44" s="177">
        <f>E43*0.2</f>
        <v>20.337661561694905</v>
      </c>
      <c r="F44" s="177">
        <f>F43*0.2</f>
        <v>23.419175659450868</v>
      </c>
      <c r="G44" s="177">
        <f>G43*0.2</f>
        <v>28.210154859320507</v>
      </c>
    </row>
    <row r="45" spans="1:7" s="359" customFormat="1" ht="15.75">
      <c r="A45" s="396" t="s">
        <v>1028</v>
      </c>
      <c r="B45" s="397" t="s">
        <v>1029</v>
      </c>
      <c r="C45" s="177">
        <f>C43-C44</f>
        <v>33.629396610169444</v>
      </c>
      <c r="D45" s="177">
        <f>D43-D44</f>
        <v>76.43939823728806</v>
      </c>
      <c r="E45" s="177">
        <f>E43-E44</f>
        <v>81.35064624677962</v>
      </c>
      <c r="F45" s="177">
        <f>F43-F44</f>
        <v>93.67670263780346</v>
      </c>
      <c r="G45" s="177">
        <f>G43-G44</f>
        <v>112.84061943728202</v>
      </c>
    </row>
    <row r="46" spans="1:7" s="359" customFormat="1" ht="15.75">
      <c r="A46" s="367" t="s">
        <v>1030</v>
      </c>
      <c r="B46" s="368" t="s">
        <v>1031</v>
      </c>
      <c r="C46" s="178">
        <f>SUM(C48:C51)</f>
        <v>20</v>
      </c>
      <c r="D46" s="178">
        <f>SUM(D48:D51)</f>
        <v>28</v>
      </c>
      <c r="E46" s="178">
        <f>SUM(E48:E51)</f>
        <v>30</v>
      </c>
      <c r="F46" s="178">
        <f>SUM(F48:F51)</f>
        <v>41</v>
      </c>
      <c r="G46" s="178">
        <f>SUM(G48:G51)</f>
        <v>48</v>
      </c>
    </row>
    <row r="47" spans="1:7" s="359" customFormat="1" ht="15.75">
      <c r="A47" s="369"/>
      <c r="B47" s="370" t="s">
        <v>996</v>
      </c>
      <c r="C47" s="371"/>
      <c r="D47" s="370"/>
      <c r="E47" s="386"/>
      <c r="F47" s="386"/>
      <c r="G47" s="387"/>
    </row>
    <row r="48" spans="1:7" s="359" customFormat="1" ht="15.75">
      <c r="A48" s="369" t="s">
        <v>473</v>
      </c>
      <c r="B48" s="370" t="s">
        <v>1032</v>
      </c>
      <c r="C48" s="371"/>
      <c r="D48" s="370"/>
      <c r="E48" s="386"/>
      <c r="F48" s="386"/>
      <c r="G48" s="387"/>
    </row>
    <row r="49" spans="1:7" s="359" customFormat="1" ht="15.75">
      <c r="A49" s="398" t="s">
        <v>396</v>
      </c>
      <c r="B49" s="370" t="s">
        <v>1033</v>
      </c>
      <c r="C49" s="371">
        <v>3</v>
      </c>
      <c r="D49" s="371">
        <v>4</v>
      </c>
      <c r="E49" s="371">
        <v>4</v>
      </c>
      <c r="F49" s="371">
        <v>5</v>
      </c>
      <c r="G49" s="371">
        <v>6</v>
      </c>
    </row>
    <row r="50" spans="1:7" s="359" customFormat="1" ht="15.75">
      <c r="A50" s="369" t="s">
        <v>1007</v>
      </c>
      <c r="B50" s="370" t="s">
        <v>1034</v>
      </c>
      <c r="C50" s="371">
        <v>3</v>
      </c>
      <c r="D50" s="371">
        <v>4</v>
      </c>
      <c r="E50" s="371">
        <v>5</v>
      </c>
      <c r="F50" s="371">
        <v>6</v>
      </c>
      <c r="G50" s="371">
        <v>7</v>
      </c>
    </row>
    <row r="51" spans="1:7" s="359" customFormat="1" ht="15.75">
      <c r="A51" s="389" t="s">
        <v>1009</v>
      </c>
      <c r="B51" s="377" t="s">
        <v>1035</v>
      </c>
      <c r="C51" s="378">
        <v>14</v>
      </c>
      <c r="D51" s="378">
        <v>20</v>
      </c>
      <c r="E51" s="378">
        <v>21</v>
      </c>
      <c r="F51" s="378">
        <v>30</v>
      </c>
      <c r="G51" s="378">
        <v>35</v>
      </c>
    </row>
    <row r="52" spans="1:7" s="359" customFormat="1" ht="15.75">
      <c r="A52" s="367" t="s">
        <v>1036</v>
      </c>
      <c r="B52" s="368" t="s">
        <v>1037</v>
      </c>
      <c r="C52" s="178"/>
      <c r="D52" s="368"/>
      <c r="E52" s="399"/>
      <c r="F52" s="399"/>
      <c r="G52" s="400"/>
    </row>
    <row r="53" spans="1:7" s="359" customFormat="1" ht="15.75">
      <c r="A53" s="369" t="s">
        <v>473</v>
      </c>
      <c r="B53" s="401" t="s">
        <v>1038</v>
      </c>
      <c r="C53" s="402"/>
      <c r="D53" s="401"/>
      <c r="E53" s="386"/>
      <c r="F53" s="386"/>
      <c r="G53" s="387"/>
    </row>
    <row r="54" spans="1:7" s="359" customFormat="1" ht="15.75">
      <c r="A54" s="369" t="s">
        <v>396</v>
      </c>
      <c r="B54" s="370" t="s">
        <v>1039</v>
      </c>
      <c r="C54" s="371">
        <v>5</v>
      </c>
      <c r="D54" s="370">
        <v>2</v>
      </c>
      <c r="E54" s="386"/>
      <c r="F54" s="386"/>
      <c r="G54" s="387">
        <v>2</v>
      </c>
    </row>
    <row r="55" spans="1:7" s="359" customFormat="1" ht="15.75">
      <c r="A55" s="389"/>
      <c r="B55" s="377" t="s">
        <v>1040</v>
      </c>
      <c r="C55" s="378"/>
      <c r="D55" s="377"/>
      <c r="E55" s="390"/>
      <c r="F55" s="390"/>
      <c r="G55" s="391"/>
    </row>
    <row r="56" spans="1:7" s="359" customFormat="1" ht="15.75">
      <c r="A56" s="367" t="s">
        <v>1041</v>
      </c>
      <c r="B56" s="368" t="s">
        <v>1042</v>
      </c>
      <c r="C56" s="178"/>
      <c r="D56" s="368"/>
      <c r="E56" s="399"/>
      <c r="F56" s="399"/>
      <c r="G56" s="400"/>
    </row>
    <row r="57" spans="1:7" s="237" customFormat="1" ht="15.75">
      <c r="A57" s="369" t="s">
        <v>473</v>
      </c>
      <c r="B57" s="401" t="s">
        <v>1043</v>
      </c>
      <c r="C57" s="402">
        <v>7</v>
      </c>
      <c r="D57" s="401">
        <v>1</v>
      </c>
      <c r="E57" s="386"/>
      <c r="F57" s="386"/>
      <c r="G57" s="387"/>
    </row>
    <row r="58" spans="1:7" s="237" customFormat="1" ht="15.75">
      <c r="A58" s="369" t="s">
        <v>396</v>
      </c>
      <c r="B58" s="370" t="s">
        <v>1044</v>
      </c>
      <c r="C58" s="371"/>
      <c r="D58" s="370"/>
      <c r="E58" s="386">
        <v>5</v>
      </c>
      <c r="F58" s="386"/>
      <c r="G58" s="387"/>
    </row>
    <row r="59" spans="1:7" s="237" customFormat="1" ht="15.75">
      <c r="A59" s="389"/>
      <c r="B59" s="377" t="s">
        <v>1040</v>
      </c>
      <c r="C59" s="378"/>
      <c r="D59" s="377"/>
      <c r="E59" s="390"/>
      <c r="F59" s="390"/>
      <c r="G59" s="391"/>
    </row>
    <row r="60" spans="1:7" s="359" customFormat="1" ht="15.75">
      <c r="A60" s="367" t="s">
        <v>1045</v>
      </c>
      <c r="B60" s="368" t="s">
        <v>1046</v>
      </c>
      <c r="C60" s="178">
        <f>SUM(C62+C64)</f>
        <v>0</v>
      </c>
      <c r="D60" s="178">
        <f>SUM(D62+D64)</f>
        <v>0</v>
      </c>
      <c r="E60" s="178">
        <f>SUM(E62+E64)</f>
        <v>0</v>
      </c>
      <c r="F60" s="178">
        <f>SUM(F62+F64)</f>
        <v>0</v>
      </c>
      <c r="G60" s="178">
        <f>SUM(G62+G64)</f>
        <v>0</v>
      </c>
    </row>
    <row r="61" spans="1:7" s="237" customFormat="1" ht="15.75">
      <c r="A61" s="384"/>
      <c r="B61" s="370" t="s">
        <v>1047</v>
      </c>
      <c r="C61" s="371"/>
      <c r="D61" s="370"/>
      <c r="E61" s="386"/>
      <c r="F61" s="386"/>
      <c r="G61" s="387"/>
    </row>
    <row r="62" spans="1:7" s="237" customFormat="1" ht="15.75">
      <c r="A62" s="369" t="s">
        <v>473</v>
      </c>
      <c r="B62" s="370" t="s">
        <v>1048</v>
      </c>
      <c r="C62" s="371"/>
      <c r="D62" s="371"/>
      <c r="E62" s="374"/>
      <c r="F62" s="374"/>
      <c r="G62" s="375"/>
    </row>
    <row r="63" spans="1:7" s="237" customFormat="1" ht="15.75">
      <c r="A63" s="369" t="s">
        <v>276</v>
      </c>
      <c r="B63" s="370" t="s">
        <v>1049</v>
      </c>
      <c r="C63" s="371"/>
      <c r="D63" s="370"/>
      <c r="E63" s="372"/>
      <c r="F63" s="372"/>
      <c r="G63" s="373"/>
    </row>
    <row r="64" spans="1:7" s="359" customFormat="1" ht="15.75">
      <c r="A64" s="389" t="s">
        <v>396</v>
      </c>
      <c r="B64" s="377" t="s">
        <v>1050</v>
      </c>
      <c r="C64" s="378"/>
      <c r="D64" s="377"/>
      <c r="E64" s="403"/>
      <c r="F64" s="403"/>
      <c r="G64" s="404"/>
    </row>
    <row r="65" spans="1:7" s="359" customFormat="1" ht="15.75">
      <c r="A65" s="367" t="s">
        <v>1051</v>
      </c>
      <c r="B65" s="368" t="s">
        <v>1052</v>
      </c>
      <c r="C65" s="178"/>
      <c r="D65" s="368"/>
      <c r="E65" s="405"/>
      <c r="F65" s="405"/>
      <c r="G65" s="406"/>
    </row>
    <row r="66" spans="1:7" s="359" customFormat="1" ht="15.75">
      <c r="A66" s="384"/>
      <c r="B66" s="370" t="s">
        <v>1053</v>
      </c>
      <c r="C66" s="371"/>
      <c r="D66" s="370"/>
      <c r="E66" s="386"/>
      <c r="F66" s="386"/>
      <c r="G66" s="387"/>
    </row>
    <row r="67" spans="1:7" s="359" customFormat="1" ht="15.75">
      <c r="A67" s="369" t="s">
        <v>473</v>
      </c>
      <c r="B67" s="370" t="s">
        <v>1054</v>
      </c>
      <c r="C67" s="371"/>
      <c r="D67" s="370"/>
      <c r="E67" s="372"/>
      <c r="F67" s="372"/>
      <c r="G67" s="373"/>
    </row>
    <row r="68" spans="1:7" s="359" customFormat="1" ht="15.75">
      <c r="A68" s="369" t="s">
        <v>276</v>
      </c>
      <c r="B68" s="370" t="s">
        <v>1049</v>
      </c>
      <c r="C68" s="371"/>
      <c r="D68" s="370"/>
      <c r="E68" s="372"/>
      <c r="F68" s="372"/>
      <c r="G68" s="373"/>
    </row>
    <row r="69" spans="1:7" s="359" customFormat="1" ht="15.75">
      <c r="A69" s="389" t="s">
        <v>396</v>
      </c>
      <c r="B69" s="377" t="s">
        <v>1050</v>
      </c>
      <c r="C69" s="378"/>
      <c r="D69" s="377"/>
      <c r="E69" s="403"/>
      <c r="F69" s="403"/>
      <c r="G69" s="404"/>
    </row>
    <row r="70" spans="1:7" s="359" customFormat="1" ht="15.75">
      <c r="A70" s="407" t="s">
        <v>1055</v>
      </c>
      <c r="B70" s="408" t="s">
        <v>1056</v>
      </c>
      <c r="C70" s="409"/>
      <c r="D70" s="408"/>
      <c r="E70" s="410"/>
      <c r="F70" s="410"/>
      <c r="G70" s="411"/>
    </row>
    <row r="71" spans="1:7" s="359" customFormat="1" ht="15.75">
      <c r="A71" s="367" t="s">
        <v>1057</v>
      </c>
      <c r="B71" s="368" t="s">
        <v>1058</v>
      </c>
      <c r="C71" s="178"/>
      <c r="D71" s="368"/>
      <c r="E71" s="399"/>
      <c r="F71" s="399"/>
      <c r="G71" s="400"/>
    </row>
    <row r="72" spans="1:7" s="359" customFormat="1" ht="15.75">
      <c r="A72" s="369" t="s">
        <v>473</v>
      </c>
      <c r="B72" s="370" t="s">
        <v>1059</v>
      </c>
      <c r="C72" s="371"/>
      <c r="D72" s="370"/>
      <c r="E72" s="386"/>
      <c r="F72" s="386"/>
      <c r="G72" s="387"/>
    </row>
    <row r="73" spans="1:7" s="359" customFormat="1" ht="15.75">
      <c r="A73" s="389" t="s">
        <v>396</v>
      </c>
      <c r="B73" s="377" t="s">
        <v>1060</v>
      </c>
      <c r="C73" s="378"/>
      <c r="D73" s="377"/>
      <c r="E73" s="390"/>
      <c r="F73" s="390"/>
      <c r="G73" s="391"/>
    </row>
    <row r="74" spans="1:7" s="359" customFormat="1" ht="15.75">
      <c r="A74" s="396" t="s">
        <v>1061</v>
      </c>
      <c r="B74" s="397" t="s">
        <v>1062</v>
      </c>
      <c r="C74" s="177"/>
      <c r="D74" s="397"/>
      <c r="E74" s="412"/>
      <c r="F74" s="412"/>
      <c r="G74" s="413"/>
    </row>
    <row r="75" spans="1:7" s="359" customFormat="1" ht="15.75">
      <c r="A75" s="381" t="s">
        <v>1063</v>
      </c>
      <c r="B75" s="382" t="s">
        <v>1064</v>
      </c>
      <c r="C75" s="383">
        <f>120.98/118*100</f>
        <v>102.52542372881356</v>
      </c>
      <c r="D75" s="382">
        <f>149.14/118*100</f>
        <v>126.38983050847456</v>
      </c>
      <c r="E75" s="382">
        <f>145.33/118*100</f>
        <v>123.16101694915255</v>
      </c>
      <c r="F75" s="382">
        <f>146.87/118*100</f>
        <v>124.46610169491525</v>
      </c>
      <c r="G75" s="382">
        <f>171.29/118*100</f>
        <v>145.16101694915253</v>
      </c>
    </row>
    <row r="76" spans="1:7" s="359" customFormat="1" ht="15.75">
      <c r="A76" s="414"/>
      <c r="B76" s="415" t="s">
        <v>1049</v>
      </c>
      <c r="C76" s="416"/>
      <c r="D76" s="415"/>
      <c r="E76" s="417"/>
      <c r="F76" s="417"/>
      <c r="G76" s="418"/>
    </row>
    <row r="77" spans="1:7" s="359" customFormat="1" ht="47.25">
      <c r="A77" s="396" t="s">
        <v>1063</v>
      </c>
      <c r="B77" s="419" t="s">
        <v>1065</v>
      </c>
      <c r="C77" s="420">
        <f>C15+C36+C54+C57+C60+C73+C74</f>
        <v>539.9457457627118</v>
      </c>
      <c r="D77" s="420">
        <f>D15+D36+D54+D57+D60+D73+D74</f>
        <v>617.3569977966101</v>
      </c>
      <c r="E77" s="420">
        <f>E15+E36+E54+E57+E60+E73+E74</f>
        <v>662.1111828084745</v>
      </c>
      <c r="F77" s="420">
        <f>F15+F36+F54+F57+F60+F73+F74</f>
        <v>721.1379689222542</v>
      </c>
      <c r="G77" s="420">
        <f>G15+G36+G54+G57+G60+G73+G74</f>
        <v>787.2585217184775</v>
      </c>
    </row>
    <row r="78" spans="1:7" s="359" customFormat="1" ht="47.25">
      <c r="A78" s="367" t="s">
        <v>1066</v>
      </c>
      <c r="B78" s="421" t="s">
        <v>1067</v>
      </c>
      <c r="C78" s="422">
        <f>C20-C27+C40+C53+C58+C44+C46+C65+C72+C75</f>
        <v>539.902772881356</v>
      </c>
      <c r="D78" s="422">
        <f>D20-D27+D40+D53+D58+D44+D46+D65+D72+D75</f>
        <v>615.3074300677966</v>
      </c>
      <c r="E78" s="422">
        <f>E20-E27+E40+E53+E58+E44+E46+E65+E72+E75</f>
        <v>660.9215535108474</v>
      </c>
      <c r="F78" s="422">
        <f>F20-F27+F40+F53+F58+F44+F46+F65+F72+F75</f>
        <v>713.927367979366</v>
      </c>
      <c r="G78" s="422">
        <f>G20-G27+G40+G53+G58+G44+G46+G65+G72+G75</f>
        <v>785.578919230348</v>
      </c>
    </row>
    <row r="79" spans="1:7" s="359" customFormat="1" ht="31.5">
      <c r="A79" s="423"/>
      <c r="B79" s="424" t="s">
        <v>1068</v>
      </c>
      <c r="C79" s="179">
        <f>C77-C78</f>
        <v>0.04297288135580857</v>
      </c>
      <c r="D79" s="179">
        <f>D77-D78</f>
        <v>2.0495677288134857</v>
      </c>
      <c r="E79" s="179">
        <f>E77-E78</f>
        <v>1.189629297627107</v>
      </c>
      <c r="F79" s="179">
        <f>F77-F78</f>
        <v>7.210600942888277</v>
      </c>
      <c r="G79" s="179">
        <f>G77-G78</f>
        <v>1.6796024881294898</v>
      </c>
    </row>
    <row r="80" spans="1:7" s="359" customFormat="1" ht="15.75">
      <c r="A80" s="425"/>
      <c r="B80" s="426"/>
      <c r="C80" s="427"/>
      <c r="D80" s="426"/>
      <c r="E80" s="428"/>
      <c r="F80" s="428"/>
      <c r="G80" s="429"/>
    </row>
    <row r="81" spans="1:7" s="359" customFormat="1" ht="15.75">
      <c r="A81" s="430"/>
      <c r="B81" s="368" t="s">
        <v>402</v>
      </c>
      <c r="C81" s="178"/>
      <c r="D81" s="368"/>
      <c r="E81" s="405"/>
      <c r="F81" s="405"/>
      <c r="G81" s="406"/>
    </row>
    <row r="82" spans="1:7" s="359" customFormat="1" ht="15.75">
      <c r="A82" s="369" t="s">
        <v>473</v>
      </c>
      <c r="B82" s="370" t="s">
        <v>877</v>
      </c>
      <c r="C82" s="371">
        <f>C34+C27</f>
        <v>117.9757457627118</v>
      </c>
      <c r="D82" s="371">
        <f>D34+D27</f>
        <v>172.04924779661008</v>
      </c>
      <c r="E82" s="371">
        <f>E34+E27</f>
        <v>179.68830780847452</v>
      </c>
      <c r="F82" s="371">
        <f>F34+F27</f>
        <v>198.09587829725433</v>
      </c>
      <c r="G82" s="371">
        <f>G34+G27</f>
        <v>222.55077429660253</v>
      </c>
    </row>
    <row r="83" spans="1:7" s="359" customFormat="1" ht="15.75">
      <c r="A83" s="369" t="s">
        <v>396</v>
      </c>
      <c r="B83" s="370" t="s">
        <v>1069</v>
      </c>
      <c r="C83" s="371"/>
      <c r="D83" s="370"/>
      <c r="E83" s="431"/>
      <c r="F83" s="431"/>
      <c r="G83" s="432"/>
    </row>
    <row r="84" spans="1:7" s="359" customFormat="1" ht="15.75">
      <c r="A84" s="389" t="s">
        <v>1007</v>
      </c>
      <c r="B84" s="377" t="s">
        <v>1070</v>
      </c>
      <c r="C84" s="378"/>
      <c r="D84" s="377"/>
      <c r="E84" s="433"/>
      <c r="F84" s="433"/>
      <c r="G84" s="434"/>
    </row>
    <row r="85" spans="1:7" s="359" customFormat="1" ht="15.75">
      <c r="A85" s="27"/>
      <c r="B85" s="27"/>
      <c r="C85" s="27"/>
      <c r="D85" s="27"/>
      <c r="E85" s="27"/>
      <c r="F85" s="27"/>
      <c r="G85" s="27"/>
    </row>
    <row r="86" spans="1:7" s="359" customFormat="1" ht="15.75">
      <c r="A86" s="27" t="s">
        <v>1071</v>
      </c>
      <c r="B86" s="27"/>
      <c r="C86" s="27"/>
      <c r="D86" s="27"/>
      <c r="E86" s="27"/>
      <c r="F86" s="27"/>
      <c r="G86" s="27"/>
    </row>
    <row r="87" spans="1:7" s="359" customFormat="1" ht="15.75">
      <c r="A87" s="27"/>
      <c r="B87" s="27"/>
      <c r="C87" s="27"/>
      <c r="D87" s="27"/>
      <c r="E87" s="27"/>
      <c r="F87" s="27"/>
      <c r="G87" s="27"/>
    </row>
    <row r="88" spans="1:5" s="359" customFormat="1" ht="15.75">
      <c r="A88" s="389"/>
      <c r="B88" s="377"/>
      <c r="C88" s="433"/>
      <c r="D88" s="433"/>
      <c r="E88" s="434"/>
    </row>
  </sheetData>
  <sheetProtection selectLockedCells="1" selectUnlockedCells="1"/>
  <mergeCells count="8">
    <mergeCell ref="A1:G1"/>
    <mergeCell ref="A11:A13"/>
    <mergeCell ref="B11:B13"/>
    <mergeCell ref="C12:C13"/>
    <mergeCell ref="D12:D13"/>
    <mergeCell ref="E12:E13"/>
    <mergeCell ref="F12:F13"/>
    <mergeCell ref="G12:G13"/>
  </mergeCells>
  <printOptions/>
  <pageMargins left="0.9763888888888889" right="0.425" top="0.39791666666666664" bottom="0.39791666666666664" header="0.5118055555555555" footer="0.5118055555555555"/>
  <pageSetup fitToHeight="3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9.00390625" style="27" customWidth="1"/>
    <col min="2" max="2" width="44.00390625" style="27" customWidth="1"/>
    <col min="3" max="5" width="9.00390625" style="27" customWidth="1"/>
    <col min="6" max="6" width="10.125" style="27" customWidth="1"/>
    <col min="7" max="7" width="9.625" style="27" customWidth="1"/>
    <col min="8" max="16384" width="9.00390625" style="27" customWidth="1"/>
  </cols>
  <sheetData>
    <row r="1" spans="1:8" s="435" customFormat="1" ht="30" customHeight="1">
      <c r="A1" s="720" t="s">
        <v>1072</v>
      </c>
      <c r="B1" s="720"/>
      <c r="C1" s="720"/>
      <c r="D1" s="720"/>
      <c r="E1" s="720"/>
      <c r="F1" s="720"/>
      <c r="G1" s="720"/>
      <c r="H1" s="720"/>
    </row>
    <row r="2" spans="1:8" s="435" customFormat="1" ht="30" customHeight="1">
      <c r="A2" s="360"/>
      <c r="B2" s="360"/>
      <c r="C2" s="360"/>
      <c r="D2" s="360"/>
      <c r="E2" s="360"/>
      <c r="F2" s="360"/>
      <c r="G2"/>
      <c r="H2" s="172" t="s">
        <v>334</v>
      </c>
    </row>
    <row r="3" spans="7:8" ht="15.75">
      <c r="G3"/>
      <c r="H3" s="172" t="s">
        <v>988</v>
      </c>
    </row>
    <row r="4" spans="7:8" ht="15.75">
      <c r="G4" t="s">
        <v>1073</v>
      </c>
      <c r="H4" s="172"/>
    </row>
    <row r="5" spans="7:8" ht="31.5">
      <c r="G5"/>
      <c r="H5" s="175" t="s">
        <v>337</v>
      </c>
    </row>
    <row r="6" spans="7:8" ht="15.75">
      <c r="G6"/>
      <c r="H6" s="172" t="s">
        <v>990</v>
      </c>
    </row>
    <row r="7" spans="7:8" ht="15.75">
      <c r="G7"/>
      <c r="H7" s="172" t="s">
        <v>339</v>
      </c>
    </row>
    <row r="8" spans="7:8" ht="15.75">
      <c r="G8"/>
      <c r="H8" s="172"/>
    </row>
    <row r="9" spans="1:8" ht="15.75">
      <c r="A9" s="173"/>
      <c r="G9"/>
      <c r="H9" s="172" t="s">
        <v>991</v>
      </c>
    </row>
    <row r="10" spans="1:8" ht="48" customHeight="1">
      <c r="A10" s="436" t="s">
        <v>340</v>
      </c>
      <c r="B10" s="437" t="s">
        <v>1074</v>
      </c>
      <c r="C10" s="176" t="s">
        <v>1075</v>
      </c>
      <c r="D10" s="177" t="s">
        <v>1076</v>
      </c>
      <c r="E10" s="420" t="s">
        <v>1077</v>
      </c>
      <c r="F10" s="420" t="s">
        <v>1078</v>
      </c>
      <c r="G10" s="420" t="s">
        <v>1079</v>
      </c>
      <c r="H10" s="436" t="s">
        <v>352</v>
      </c>
    </row>
    <row r="11" spans="1:8" ht="15.75">
      <c r="A11" s="438">
        <v>1</v>
      </c>
      <c r="B11" s="439" t="s">
        <v>1080</v>
      </c>
      <c r="C11" s="168">
        <v>102.53</v>
      </c>
      <c r="D11" s="34">
        <v>126.39</v>
      </c>
      <c r="E11" s="34">
        <v>123.16</v>
      </c>
      <c r="F11" s="34">
        <v>124.47</v>
      </c>
      <c r="G11" s="186">
        <v>145.16</v>
      </c>
      <c r="H11" s="438">
        <f>SUM(C11:G11)</f>
        <v>621.71</v>
      </c>
    </row>
    <row r="12" spans="1:8" ht="15.75">
      <c r="A12" s="440" t="s">
        <v>276</v>
      </c>
      <c r="B12" s="439" t="s">
        <v>1081</v>
      </c>
      <c r="C12" s="441"/>
      <c r="D12" s="57"/>
      <c r="E12" s="57"/>
      <c r="F12" s="57"/>
      <c r="G12" s="442"/>
      <c r="H12" s="438">
        <f>SUM(C12:G12)</f>
        <v>0</v>
      </c>
    </row>
    <row r="13" spans="1:8" ht="15.75">
      <c r="A13" s="440" t="s">
        <v>360</v>
      </c>
      <c r="B13" s="439" t="s">
        <v>1082</v>
      </c>
      <c r="C13" s="441">
        <f>C11-C15-C20</f>
        <v>12.510000000000005</v>
      </c>
      <c r="D13" s="441">
        <f>D11-D15-D20</f>
        <v>15.75</v>
      </c>
      <c r="E13" s="441">
        <f>E11-E15-E20</f>
        <v>26.769999999999996</v>
      </c>
      <c r="F13" s="441">
        <f>F11-F15-F20</f>
        <v>25.870000000000005</v>
      </c>
      <c r="G13" s="441">
        <f>G11-G15-G20</f>
        <v>44.81999999999999</v>
      </c>
      <c r="H13" s="438">
        <f>SUM(C13:G13)</f>
        <v>125.72</v>
      </c>
    </row>
    <row r="14" spans="1:8" ht="15.75">
      <c r="A14" s="440" t="s">
        <v>363</v>
      </c>
      <c r="B14" s="439" t="s">
        <v>1083</v>
      </c>
      <c r="C14" s="441"/>
      <c r="D14" s="57"/>
      <c r="E14" s="57"/>
      <c r="F14" s="57"/>
      <c r="G14" s="442"/>
      <c r="H14" s="438"/>
    </row>
    <row r="15" spans="1:8" ht="31.5">
      <c r="A15" s="440" t="s">
        <v>366</v>
      </c>
      <c r="B15" s="439" t="s">
        <v>0</v>
      </c>
      <c r="C15" s="441">
        <v>13.08</v>
      </c>
      <c r="D15" s="57">
        <v>33.64</v>
      </c>
      <c r="E15" s="57">
        <v>18.39</v>
      </c>
      <c r="F15" s="57">
        <v>19.6</v>
      </c>
      <c r="G15" s="442">
        <v>20.34</v>
      </c>
      <c r="H15" s="438">
        <f>SUM(C15:G15)</f>
        <v>105.05000000000001</v>
      </c>
    </row>
    <row r="16" spans="1:8" ht="31.5">
      <c r="A16" s="440" t="s">
        <v>1</v>
      </c>
      <c r="B16" s="439" t="s">
        <v>2</v>
      </c>
      <c r="C16" s="441"/>
      <c r="D16" s="57"/>
      <c r="E16" s="57"/>
      <c r="F16" s="57"/>
      <c r="G16" s="442"/>
      <c r="H16" s="438"/>
    </row>
    <row r="17" spans="1:8" ht="31.5">
      <c r="A17" s="440" t="s">
        <v>3</v>
      </c>
      <c r="B17" s="439" t="s">
        <v>4</v>
      </c>
      <c r="C17" s="441">
        <v>13.08</v>
      </c>
      <c r="D17" s="57">
        <v>33.64</v>
      </c>
      <c r="E17" s="57">
        <v>18.39</v>
      </c>
      <c r="F17" s="57">
        <v>19.6</v>
      </c>
      <c r="G17" s="442">
        <v>20.34</v>
      </c>
      <c r="H17" s="438">
        <f>SUM(C17:G17)</f>
        <v>105.05000000000001</v>
      </c>
    </row>
    <row r="18" spans="1:8" ht="15.75">
      <c r="A18" s="440" t="s">
        <v>368</v>
      </c>
      <c r="B18" s="439" t="s">
        <v>5</v>
      </c>
      <c r="C18" s="441"/>
      <c r="D18" s="57"/>
      <c r="E18" s="57"/>
      <c r="F18" s="57"/>
      <c r="G18" s="442"/>
      <c r="H18" s="438"/>
    </row>
    <row r="19" spans="1:8" ht="15.75">
      <c r="A19" s="440" t="s">
        <v>278</v>
      </c>
      <c r="B19" s="439" t="s">
        <v>878</v>
      </c>
      <c r="C19" s="441">
        <v>76.94</v>
      </c>
      <c r="D19" s="57">
        <v>77</v>
      </c>
      <c r="E19" s="57">
        <v>78</v>
      </c>
      <c r="F19" s="57">
        <v>79</v>
      </c>
      <c r="G19" s="442">
        <v>80</v>
      </c>
      <c r="H19" s="438">
        <f>SUM(C19:G19)</f>
        <v>390.94</v>
      </c>
    </row>
    <row r="20" spans="1:8" ht="15.75">
      <c r="A20" s="440" t="s">
        <v>6</v>
      </c>
      <c r="B20" s="439" t="s">
        <v>7</v>
      </c>
      <c r="C20" s="441">
        <v>76.94</v>
      </c>
      <c r="D20" s="57">
        <v>77</v>
      </c>
      <c r="E20" s="57">
        <v>78</v>
      </c>
      <c r="F20" s="57">
        <v>79</v>
      </c>
      <c r="G20" s="442">
        <v>80</v>
      </c>
      <c r="H20" s="438">
        <f>SUM(C20:G20)</f>
        <v>390.94</v>
      </c>
    </row>
    <row r="21" spans="1:8" ht="15.75">
      <c r="A21" s="440" t="s">
        <v>8</v>
      </c>
      <c r="B21" s="439" t="s">
        <v>9</v>
      </c>
      <c r="C21" s="441"/>
      <c r="D21" s="57"/>
      <c r="E21" s="57"/>
      <c r="F21" s="57"/>
      <c r="G21" s="442"/>
      <c r="H21" s="443"/>
    </row>
    <row r="22" spans="1:8" ht="15.75">
      <c r="A22" s="440" t="s">
        <v>10</v>
      </c>
      <c r="B22" s="439" t="s">
        <v>11</v>
      </c>
      <c r="C22" s="441"/>
      <c r="D22" s="57"/>
      <c r="E22" s="57"/>
      <c r="F22" s="57"/>
      <c r="G22" s="442"/>
      <c r="H22" s="443"/>
    </row>
    <row r="23" spans="1:8" ht="15.75">
      <c r="A23" s="440" t="s">
        <v>281</v>
      </c>
      <c r="B23" s="439" t="s">
        <v>12</v>
      </c>
      <c r="C23" s="441"/>
      <c r="D23" s="57"/>
      <c r="E23" s="57"/>
      <c r="F23" s="57"/>
      <c r="G23" s="442"/>
      <c r="H23" s="443"/>
    </row>
    <row r="24" spans="1:8" ht="15.75">
      <c r="A24" s="440" t="s">
        <v>283</v>
      </c>
      <c r="B24" s="439" t="s">
        <v>13</v>
      </c>
      <c r="C24" s="441"/>
      <c r="D24" s="57"/>
      <c r="E24" s="57"/>
      <c r="F24" s="57"/>
      <c r="G24" s="442"/>
      <c r="H24" s="443"/>
    </row>
    <row r="25" spans="1:8" ht="15.75">
      <c r="A25" s="440" t="s">
        <v>14</v>
      </c>
      <c r="B25" s="439" t="s">
        <v>15</v>
      </c>
      <c r="C25" s="441"/>
      <c r="D25" s="57"/>
      <c r="E25" s="57"/>
      <c r="F25" s="57"/>
      <c r="G25" s="442"/>
      <c r="H25" s="443"/>
    </row>
    <row r="26" spans="1:8" ht="15.75">
      <c r="A26" s="440" t="s">
        <v>709</v>
      </c>
      <c r="B26" s="439" t="s">
        <v>16</v>
      </c>
      <c r="C26" s="441"/>
      <c r="D26" s="57"/>
      <c r="E26" s="57"/>
      <c r="F26" s="57"/>
      <c r="G26" s="442"/>
      <c r="H26" s="443"/>
    </row>
    <row r="27" spans="1:8" ht="15.75">
      <c r="A27" s="440" t="s">
        <v>396</v>
      </c>
      <c r="B27" s="439" t="s">
        <v>17</v>
      </c>
      <c r="C27" s="441"/>
      <c r="D27" s="57"/>
      <c r="E27" s="57"/>
      <c r="F27" s="57"/>
      <c r="G27" s="442"/>
      <c r="H27" s="443"/>
    </row>
    <row r="28" spans="1:8" ht="15.75">
      <c r="A28" s="440" t="s">
        <v>286</v>
      </c>
      <c r="B28" s="439" t="s">
        <v>18</v>
      </c>
      <c r="C28" s="441"/>
      <c r="D28" s="57"/>
      <c r="E28" s="57"/>
      <c r="F28" s="57"/>
      <c r="G28" s="442"/>
      <c r="H28" s="443"/>
    </row>
    <row r="29" spans="1:8" ht="15.75">
      <c r="A29" s="440" t="s">
        <v>288</v>
      </c>
      <c r="B29" s="439" t="s">
        <v>19</v>
      </c>
      <c r="C29" s="441"/>
      <c r="D29" s="57"/>
      <c r="E29" s="57"/>
      <c r="F29" s="57"/>
      <c r="G29" s="442"/>
      <c r="H29" s="443"/>
    </row>
    <row r="30" spans="1:8" ht="15.75">
      <c r="A30" s="444" t="s">
        <v>290</v>
      </c>
      <c r="B30" s="439" t="s">
        <v>20</v>
      </c>
      <c r="C30" s="441"/>
      <c r="D30" s="57"/>
      <c r="E30" s="57"/>
      <c r="F30" s="57"/>
      <c r="G30" s="442"/>
      <c r="H30" s="443"/>
    </row>
    <row r="31" spans="1:8" ht="15.75">
      <c r="A31" s="444" t="s">
        <v>921</v>
      </c>
      <c r="B31" s="439" t="s">
        <v>21</v>
      </c>
      <c r="C31" s="441"/>
      <c r="D31" s="57"/>
      <c r="E31" s="57"/>
      <c r="F31" s="57"/>
      <c r="G31" s="442"/>
      <c r="H31" s="443"/>
    </row>
    <row r="32" spans="1:8" ht="15.75">
      <c r="A32" s="440" t="s">
        <v>923</v>
      </c>
      <c r="B32" s="439" t="s">
        <v>22</v>
      </c>
      <c r="C32" s="441"/>
      <c r="D32" s="57"/>
      <c r="E32" s="57"/>
      <c r="F32" s="57"/>
      <c r="G32" s="442"/>
      <c r="H32" s="443"/>
    </row>
    <row r="33" spans="1:8" ht="15.75">
      <c r="A33" s="445" t="s">
        <v>925</v>
      </c>
      <c r="B33" s="446" t="s">
        <v>23</v>
      </c>
      <c r="C33" s="447"/>
      <c r="D33" s="448"/>
      <c r="E33" s="448"/>
      <c r="F33" s="448"/>
      <c r="G33" s="449"/>
      <c r="H33" s="450"/>
    </row>
    <row r="34" spans="1:8" ht="15.75">
      <c r="A34" s="445" t="s">
        <v>24</v>
      </c>
      <c r="B34" s="446" t="s">
        <v>25</v>
      </c>
      <c r="C34" s="447"/>
      <c r="D34" s="448"/>
      <c r="E34" s="448"/>
      <c r="F34" s="448"/>
      <c r="G34" s="449"/>
      <c r="H34" s="450"/>
    </row>
    <row r="35" spans="1:8" ht="16.5" customHeight="1">
      <c r="A35" s="451"/>
      <c r="B35" s="452" t="s">
        <v>26</v>
      </c>
      <c r="C35" s="453">
        <f aca="true" t="shared" si="0" ref="C35:H35">C11</f>
        <v>102.53</v>
      </c>
      <c r="D35" s="453">
        <f t="shared" si="0"/>
        <v>126.39</v>
      </c>
      <c r="E35" s="453">
        <f t="shared" si="0"/>
        <v>123.16</v>
      </c>
      <c r="F35" s="453">
        <f t="shared" si="0"/>
        <v>124.47</v>
      </c>
      <c r="G35" s="453">
        <f t="shared" si="0"/>
        <v>145.16</v>
      </c>
      <c r="H35" s="453">
        <f t="shared" si="0"/>
        <v>621.71</v>
      </c>
    </row>
    <row r="36" spans="1:8" ht="16.5" customHeight="1">
      <c r="A36" s="307"/>
      <c r="B36" s="51" t="s">
        <v>27</v>
      </c>
      <c r="C36" s="57"/>
      <c r="D36" s="57"/>
      <c r="E36" s="57"/>
      <c r="F36" s="57"/>
      <c r="G36" s="57"/>
      <c r="H36" s="331"/>
    </row>
    <row r="37" spans="1:8" ht="16.5" customHeight="1">
      <c r="A37" s="307"/>
      <c r="B37" s="454" t="s">
        <v>28</v>
      </c>
      <c r="C37" s="57"/>
      <c r="D37" s="57"/>
      <c r="E37" s="57"/>
      <c r="F37" s="57"/>
      <c r="G37" s="57"/>
      <c r="H37" s="331"/>
    </row>
    <row r="38" spans="1:8" ht="16.5" customHeight="1">
      <c r="A38" s="455"/>
      <c r="B38" s="456" t="s">
        <v>29</v>
      </c>
      <c r="C38" s="457"/>
      <c r="D38" s="457"/>
      <c r="E38" s="457"/>
      <c r="F38" s="457"/>
      <c r="G38" s="457"/>
      <c r="H38" s="334"/>
    </row>
    <row r="39" spans="1:8" ht="15.75">
      <c r="A39" s="72"/>
      <c r="B39" s="458"/>
      <c r="C39" s="72"/>
      <c r="D39" s="72"/>
      <c r="E39" s="72"/>
      <c r="F39" s="72"/>
      <c r="G39" s="72"/>
      <c r="H39" s="72"/>
    </row>
    <row r="40" spans="1:8" ht="30" customHeight="1">
      <c r="A40" s="662" t="s">
        <v>30</v>
      </c>
      <c r="B40" s="662"/>
      <c r="C40" s="662"/>
      <c r="D40" s="662"/>
      <c r="E40" s="662"/>
      <c r="F40" s="662"/>
      <c r="G40" s="662"/>
      <c r="H40" s="662"/>
    </row>
    <row r="41" spans="1:8" ht="30" customHeight="1">
      <c r="A41" s="27" t="s">
        <v>31</v>
      </c>
      <c r="B41" s="204"/>
      <c r="C41" s="204"/>
      <c r="D41" s="204"/>
      <c r="E41" s="204"/>
      <c r="F41" s="204"/>
      <c r="G41" s="204"/>
      <c r="H41" s="204"/>
    </row>
    <row r="42" spans="1:2" ht="15.75">
      <c r="A42" s="73"/>
      <c r="B42" s="71"/>
    </row>
    <row r="43" ht="15.75">
      <c r="A43" s="73"/>
    </row>
    <row r="44" ht="15.75">
      <c r="A44" s="73"/>
    </row>
    <row r="45" spans="1:6" ht="15.75">
      <c r="A45" s="70"/>
      <c r="B45" s="70"/>
      <c r="C45" s="70"/>
      <c r="D45" s="70"/>
      <c r="E45" s="70"/>
      <c r="F45" s="70"/>
    </row>
    <row r="46" ht="15.75">
      <c r="A46" s="73"/>
    </row>
    <row r="47" spans="1:6" ht="15.75">
      <c r="A47" s="76"/>
      <c r="C47" s="207"/>
      <c r="D47" s="207"/>
      <c r="F47" s="205"/>
    </row>
    <row r="48" spans="3:4" ht="15.75">
      <c r="C48" s="208"/>
      <c r="D48" s="208"/>
    </row>
    <row r="49" spans="1:4" ht="15.75">
      <c r="A49" s="53"/>
      <c r="D49" s="173"/>
    </row>
  </sheetData>
  <sheetProtection selectLockedCells="1" selectUnlockedCells="1"/>
  <mergeCells count="2">
    <mergeCell ref="A1:H1"/>
    <mergeCell ref="A40:H40"/>
  </mergeCells>
  <printOptions/>
  <pageMargins left="0.9881944444444445" right="0.39791666666666664" top="0.4097222222222222" bottom="0.4097222222222222" header="0.5118055555555555" footer="0.5118055555555555"/>
  <pageSetup fitToHeight="1" fitToWidth="1" horizontalDpi="300" verticalDpi="300" orientation="portrait" paperSize="9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4.125" style="27" customWidth="1"/>
    <col min="2" max="6" width="8.50390625" style="27" customWidth="1"/>
    <col min="7" max="7" width="9.75390625" style="27" customWidth="1"/>
    <col min="8" max="16384" width="9.00390625" style="27" customWidth="1"/>
  </cols>
  <sheetData>
    <row r="1" ht="16.5" customHeight="1">
      <c r="G1" s="459" t="s">
        <v>32</v>
      </c>
    </row>
    <row r="2" ht="16.5" customHeight="1">
      <c r="G2" s="459" t="s">
        <v>739</v>
      </c>
    </row>
    <row r="3" ht="16.5" customHeight="1">
      <c r="G3" s="459" t="s">
        <v>740</v>
      </c>
    </row>
    <row r="4" ht="16.5" customHeight="1">
      <c r="G4" s="459"/>
    </row>
    <row r="5" spans="1:7" ht="48.75" customHeight="1">
      <c r="A5" s="725" t="s">
        <v>301</v>
      </c>
      <c r="B5" s="725"/>
      <c r="C5" s="725"/>
      <c r="D5" s="725"/>
      <c r="E5" s="725"/>
      <c r="F5" s="725"/>
      <c r="G5" s="725"/>
    </row>
    <row r="6" spans="1:7" ht="16.5" customHeight="1">
      <c r="A6" s="460"/>
      <c r="B6" s="460"/>
      <c r="C6" s="460"/>
      <c r="D6" s="171"/>
      <c r="E6" s="171"/>
      <c r="F6" s="171"/>
      <c r="G6" s="171"/>
    </row>
    <row r="7" spans="1:7" ht="16.5" customHeight="1">
      <c r="A7" s="460"/>
      <c r="B7" s="460"/>
      <c r="C7" s="460"/>
      <c r="D7" s="171"/>
      <c r="E7" s="171"/>
      <c r="F7" s="171"/>
      <c r="G7" s="172" t="s">
        <v>334</v>
      </c>
    </row>
    <row r="8" spans="1:7" ht="16.5" customHeight="1">
      <c r="A8" s="460"/>
      <c r="B8" s="460"/>
      <c r="C8" s="460"/>
      <c r="D8" s="171"/>
      <c r="E8" s="171"/>
      <c r="F8" s="171"/>
      <c r="G8" s="172" t="s">
        <v>741</v>
      </c>
    </row>
    <row r="9" spans="1:7" ht="16.5" customHeight="1">
      <c r="A9" s="460"/>
      <c r="B9" s="460"/>
      <c r="C9" s="460"/>
      <c r="D9" s="171"/>
      <c r="E9" s="171"/>
      <c r="F9" s="171"/>
      <c r="G9" s="172"/>
    </row>
    <row r="10" spans="1:7" ht="16.5" customHeight="1">
      <c r="A10" s="460"/>
      <c r="B10" s="460"/>
      <c r="C10" s="460"/>
      <c r="D10" s="171"/>
      <c r="E10" s="171"/>
      <c r="F10" s="171"/>
      <c r="G10" s="175" t="s">
        <v>337</v>
      </c>
    </row>
    <row r="11" spans="1:7" ht="16.5" customHeight="1">
      <c r="A11" s="460"/>
      <c r="B11" s="460"/>
      <c r="C11" s="460"/>
      <c r="D11" s="171"/>
      <c r="E11" s="171"/>
      <c r="F11" s="171"/>
      <c r="G11" s="172" t="s">
        <v>338</v>
      </c>
    </row>
    <row r="12" spans="1:7" ht="16.5" customHeight="1">
      <c r="A12" s="460"/>
      <c r="B12" s="460"/>
      <c r="C12" s="460"/>
      <c r="D12" s="171"/>
      <c r="E12" s="171"/>
      <c r="F12" s="171"/>
      <c r="G12" s="172" t="s">
        <v>339</v>
      </c>
    </row>
    <row r="14" spans="1:7" ht="15.75">
      <c r="A14" s="401"/>
      <c r="B14" s="402" t="s">
        <v>280</v>
      </c>
      <c r="C14" s="402" t="s">
        <v>856</v>
      </c>
      <c r="D14" s="461" t="s">
        <v>857</v>
      </c>
      <c r="E14" s="461" t="s">
        <v>33</v>
      </c>
      <c r="F14" s="461">
        <v>2020</v>
      </c>
      <c r="G14" s="462" t="s">
        <v>352</v>
      </c>
    </row>
    <row r="15" spans="1:7" ht="15.75">
      <c r="A15" s="401" t="s">
        <v>34</v>
      </c>
      <c r="B15" s="401"/>
      <c r="C15" s="401"/>
      <c r="D15" s="463"/>
      <c r="E15" s="463"/>
      <c r="F15" s="463"/>
      <c r="G15" s="462"/>
    </row>
    <row r="16" spans="1:7" ht="15.75">
      <c r="A16" s="464" t="s">
        <v>35</v>
      </c>
      <c r="B16" s="464"/>
      <c r="C16" s="464"/>
      <c r="D16" s="463"/>
      <c r="E16" s="463"/>
      <c r="F16" s="463"/>
      <c r="G16" s="462"/>
    </row>
    <row r="17" spans="1:7" ht="15.75">
      <c r="A17" s="464" t="s">
        <v>36</v>
      </c>
      <c r="B17" s="464"/>
      <c r="C17" s="464"/>
      <c r="D17" s="463"/>
      <c r="E17" s="463"/>
      <c r="F17" s="463"/>
      <c r="G17" s="462"/>
    </row>
    <row r="18" spans="1:7" ht="15.75">
      <c r="A18" s="464" t="s">
        <v>37</v>
      </c>
      <c r="B18" s="464"/>
      <c r="C18" s="464"/>
      <c r="D18" s="463"/>
      <c r="E18" s="463"/>
      <c r="F18" s="463"/>
      <c r="G18" s="462"/>
    </row>
    <row r="19" spans="1:7" ht="15.75">
      <c r="A19" s="464" t="s">
        <v>38</v>
      </c>
      <c r="B19" s="464"/>
      <c r="C19" s="464"/>
      <c r="D19" s="463"/>
      <c r="E19" s="463"/>
      <c r="F19" s="463"/>
      <c r="G19" s="462"/>
    </row>
    <row r="20" spans="1:7" ht="15.75">
      <c r="A20" s="464" t="s">
        <v>39</v>
      </c>
      <c r="B20" s="464"/>
      <c r="C20" s="464"/>
      <c r="D20" s="463"/>
      <c r="E20" s="463"/>
      <c r="F20" s="463"/>
      <c r="G20" s="462"/>
    </row>
    <row r="21" spans="1:7" ht="15.75">
      <c r="A21" s="401" t="s">
        <v>40</v>
      </c>
      <c r="B21" s="401"/>
      <c r="C21" s="401"/>
      <c r="D21" s="463"/>
      <c r="E21" s="463"/>
      <c r="F21" s="463"/>
      <c r="G21" s="462"/>
    </row>
    <row r="22" spans="1:7" ht="15.75">
      <c r="A22" s="465" t="s">
        <v>41</v>
      </c>
      <c r="B22" s="465"/>
      <c r="C22" s="465"/>
      <c r="D22" s="463"/>
      <c r="E22" s="463"/>
      <c r="F22" s="463"/>
      <c r="G22" s="462"/>
    </row>
    <row r="23" spans="1:7" ht="15.75">
      <c r="A23" s="464" t="s">
        <v>35</v>
      </c>
      <c r="B23" s="464"/>
      <c r="C23" s="464"/>
      <c r="D23" s="463"/>
      <c r="E23" s="463"/>
      <c r="F23" s="463"/>
      <c r="G23" s="462"/>
    </row>
    <row r="24" spans="1:7" ht="15.75">
      <c r="A24" s="464" t="s">
        <v>36</v>
      </c>
      <c r="B24" s="464"/>
      <c r="C24" s="464"/>
      <c r="D24" s="463"/>
      <c r="E24" s="463"/>
      <c r="F24" s="463"/>
      <c r="G24" s="462"/>
    </row>
    <row r="25" spans="1:7" ht="15.75">
      <c r="A25" s="464" t="s">
        <v>37</v>
      </c>
      <c r="B25" s="464"/>
      <c r="C25" s="464"/>
      <c r="D25" s="463"/>
      <c r="E25" s="463"/>
      <c r="F25" s="463"/>
      <c r="G25" s="462"/>
    </row>
    <row r="26" spans="1:7" ht="15.75">
      <c r="A26" s="464" t="s">
        <v>38</v>
      </c>
      <c r="B26" s="464"/>
      <c r="C26" s="464"/>
      <c r="D26" s="463"/>
      <c r="E26" s="463"/>
      <c r="F26" s="463"/>
      <c r="G26" s="462"/>
    </row>
    <row r="27" spans="1:7" ht="15.75">
      <c r="A27" s="464" t="s">
        <v>39</v>
      </c>
      <c r="B27" s="464"/>
      <c r="C27" s="464"/>
      <c r="D27" s="463"/>
      <c r="E27" s="463"/>
      <c r="F27" s="463"/>
      <c r="G27" s="462"/>
    </row>
    <row r="28" spans="1:7" ht="15.75">
      <c r="A28" s="465" t="s">
        <v>42</v>
      </c>
      <c r="B28" s="465"/>
      <c r="C28" s="465"/>
      <c r="D28" s="463"/>
      <c r="E28" s="463"/>
      <c r="F28" s="463"/>
      <c r="G28" s="462"/>
    </row>
    <row r="29" spans="1:7" ht="15.75">
      <c r="A29" s="401" t="s">
        <v>43</v>
      </c>
      <c r="B29" s="401"/>
      <c r="C29" s="401"/>
      <c r="D29" s="463"/>
      <c r="E29" s="463"/>
      <c r="F29" s="463"/>
      <c r="G29" s="462"/>
    </row>
    <row r="30" spans="1:7" ht="15.75">
      <c r="A30" s="401" t="s">
        <v>44</v>
      </c>
      <c r="B30" s="401"/>
      <c r="C30" s="401"/>
      <c r="D30" s="463"/>
      <c r="E30" s="463"/>
      <c r="F30" s="463"/>
      <c r="G30" s="462"/>
    </row>
    <row r="31" spans="1:7" ht="15.75">
      <c r="A31" s="401" t="s">
        <v>880</v>
      </c>
      <c r="B31" s="401"/>
      <c r="C31" s="401"/>
      <c r="D31" s="463"/>
      <c r="E31" s="463"/>
      <c r="F31" s="463"/>
      <c r="G31" s="462"/>
    </row>
    <row r="32" spans="1:7" ht="15.75">
      <c r="A32" s="401" t="s">
        <v>845</v>
      </c>
      <c r="B32" s="401"/>
      <c r="C32" s="401"/>
      <c r="D32" s="463"/>
      <c r="E32" s="463"/>
      <c r="F32" s="463"/>
      <c r="G32" s="462"/>
    </row>
    <row r="33" spans="1:7" ht="15.75">
      <c r="A33" s="401" t="s">
        <v>45</v>
      </c>
      <c r="B33" s="401"/>
      <c r="C33" s="401"/>
      <c r="D33" s="463"/>
      <c r="E33" s="463"/>
      <c r="F33" s="463"/>
      <c r="G33" s="462"/>
    </row>
    <row r="34" spans="1:7" ht="15.75">
      <c r="A34" s="401" t="s">
        <v>46</v>
      </c>
      <c r="B34" s="401"/>
      <c r="C34" s="401"/>
      <c r="D34" s="463"/>
      <c r="E34" s="463"/>
      <c r="F34" s="463"/>
      <c r="G34" s="462"/>
    </row>
    <row r="35" spans="1:7" ht="15.75">
      <c r="A35" s="401"/>
      <c r="B35" s="401"/>
      <c r="C35" s="401"/>
      <c r="D35" s="466"/>
      <c r="E35" s="466"/>
      <c r="F35" s="466"/>
      <c r="G35" s="401"/>
    </row>
    <row r="36" spans="1:7" ht="15.75">
      <c r="A36" s="401" t="s">
        <v>47</v>
      </c>
      <c r="B36" s="401"/>
      <c r="C36" s="401"/>
      <c r="D36" s="463"/>
      <c r="E36" s="463"/>
      <c r="F36" s="463"/>
      <c r="G36" s="462"/>
    </row>
    <row r="37" spans="1:7" ht="15.75">
      <c r="A37" s="401" t="s">
        <v>48</v>
      </c>
      <c r="B37" s="401"/>
      <c r="C37" s="401"/>
      <c r="D37" s="463"/>
      <c r="E37" s="463"/>
      <c r="F37" s="463"/>
      <c r="G37" s="462"/>
    </row>
    <row r="38" spans="1:7" ht="15.75">
      <c r="A38" s="464" t="s">
        <v>35</v>
      </c>
      <c r="B38" s="464"/>
      <c r="C38" s="464"/>
      <c r="D38" s="463"/>
      <c r="E38" s="463"/>
      <c r="F38" s="463"/>
      <c r="G38" s="462"/>
    </row>
    <row r="39" spans="1:7" ht="15.75">
      <c r="A39" s="464" t="s">
        <v>36</v>
      </c>
      <c r="B39" s="464"/>
      <c r="C39" s="464"/>
      <c r="D39" s="463"/>
      <c r="E39" s="463"/>
      <c r="F39" s="463"/>
      <c r="G39" s="462"/>
    </row>
    <row r="40" spans="1:7" ht="15.75">
      <c r="A40" s="464" t="s">
        <v>37</v>
      </c>
      <c r="B40" s="464"/>
      <c r="C40" s="464"/>
      <c r="D40" s="463"/>
      <c r="E40" s="463"/>
      <c r="F40" s="463"/>
      <c r="G40" s="462"/>
    </row>
    <row r="41" spans="1:7" ht="15.75">
      <c r="A41" s="464" t="s">
        <v>38</v>
      </c>
      <c r="B41" s="464"/>
      <c r="C41" s="464"/>
      <c r="D41" s="463"/>
      <c r="E41" s="463"/>
      <c r="F41" s="463"/>
      <c r="G41" s="462"/>
    </row>
    <row r="42" spans="1:7" ht="15.75">
      <c r="A42" s="464" t="s">
        <v>39</v>
      </c>
      <c r="B42" s="464"/>
      <c r="C42" s="464"/>
      <c r="D42" s="463"/>
      <c r="E42" s="463"/>
      <c r="F42" s="463"/>
      <c r="G42" s="462"/>
    </row>
    <row r="43" spans="1:7" ht="15.75">
      <c r="A43" s="401" t="s">
        <v>49</v>
      </c>
      <c r="B43" s="401"/>
      <c r="C43" s="401"/>
      <c r="D43" s="463"/>
      <c r="E43" s="463"/>
      <c r="F43" s="463"/>
      <c r="G43" s="462"/>
    </row>
    <row r="44" spans="1:7" ht="15.75">
      <c r="A44" s="465" t="s">
        <v>50</v>
      </c>
      <c r="B44" s="465"/>
      <c r="C44" s="465"/>
      <c r="D44" s="463"/>
      <c r="E44" s="463"/>
      <c r="F44" s="463"/>
      <c r="G44" s="462"/>
    </row>
    <row r="45" spans="1:7" ht="15.75">
      <c r="A45" s="464" t="s">
        <v>35</v>
      </c>
      <c r="B45" s="464"/>
      <c r="C45" s="464"/>
      <c r="D45" s="463"/>
      <c r="E45" s="463"/>
      <c r="F45" s="463"/>
      <c r="G45" s="462"/>
    </row>
    <row r="46" spans="1:7" ht="15.75">
      <c r="A46" s="464" t="s">
        <v>36</v>
      </c>
      <c r="B46" s="464"/>
      <c r="C46" s="464"/>
      <c r="D46" s="463"/>
      <c r="E46" s="463"/>
      <c r="F46" s="463"/>
      <c r="G46" s="462"/>
    </row>
    <row r="47" spans="1:7" ht="15.75">
      <c r="A47" s="464" t="s">
        <v>37</v>
      </c>
      <c r="B47" s="464"/>
      <c r="C47" s="464"/>
      <c r="D47" s="463"/>
      <c r="E47" s="463"/>
      <c r="F47" s="463"/>
      <c r="G47" s="462"/>
    </row>
    <row r="48" spans="1:7" ht="15.75">
      <c r="A48" s="464" t="s">
        <v>38</v>
      </c>
      <c r="B48" s="464"/>
      <c r="C48" s="464"/>
      <c r="D48" s="463"/>
      <c r="E48" s="463"/>
      <c r="F48" s="463"/>
      <c r="G48" s="462"/>
    </row>
    <row r="49" spans="1:7" ht="15.75">
      <c r="A49" s="464" t="s">
        <v>39</v>
      </c>
      <c r="B49" s="464"/>
      <c r="C49" s="464"/>
      <c r="D49" s="463"/>
      <c r="E49" s="463"/>
      <c r="F49" s="463"/>
      <c r="G49" s="462"/>
    </row>
    <row r="50" spans="1:7" ht="15.75">
      <c r="A50" s="465" t="s">
        <v>51</v>
      </c>
      <c r="B50" s="465"/>
      <c r="C50" s="465"/>
      <c r="D50" s="463"/>
      <c r="E50" s="463"/>
      <c r="F50" s="463"/>
      <c r="G50" s="462"/>
    </row>
    <row r="51" spans="1:7" ht="15.75">
      <c r="A51" s="465" t="s">
        <v>52</v>
      </c>
      <c r="B51" s="465"/>
      <c r="C51" s="465"/>
      <c r="D51" s="463"/>
      <c r="E51" s="463"/>
      <c r="F51" s="463"/>
      <c r="G51" s="462"/>
    </row>
    <row r="52" spans="1:7" ht="15.75">
      <c r="A52" s="401" t="s">
        <v>53</v>
      </c>
      <c r="B52" s="401"/>
      <c r="C52" s="401"/>
      <c r="D52" s="463"/>
      <c r="E52" s="463"/>
      <c r="F52" s="463"/>
      <c r="G52" s="462"/>
    </row>
    <row r="53" spans="1:7" ht="15.75">
      <c r="A53" s="401" t="s">
        <v>54</v>
      </c>
      <c r="B53" s="401"/>
      <c r="C53" s="401"/>
      <c r="D53" s="466"/>
      <c r="E53" s="466"/>
      <c r="F53" s="466"/>
      <c r="G53" s="401"/>
    </row>
    <row r="54" spans="1:7" ht="15.75">
      <c r="A54" s="401" t="s">
        <v>48</v>
      </c>
      <c r="B54" s="401"/>
      <c r="C54" s="401"/>
      <c r="D54" s="463"/>
      <c r="E54" s="463"/>
      <c r="F54" s="463"/>
      <c r="G54" s="462"/>
    </row>
    <row r="55" spans="1:7" ht="15.75">
      <c r="A55" s="401" t="s">
        <v>49</v>
      </c>
      <c r="B55" s="401"/>
      <c r="C55" s="401"/>
      <c r="D55" s="463"/>
      <c r="E55" s="463"/>
      <c r="F55" s="463"/>
      <c r="G55" s="462"/>
    </row>
    <row r="56" spans="1:7" ht="15.75">
      <c r="A56" s="401" t="s">
        <v>55</v>
      </c>
      <c r="B56" s="401"/>
      <c r="C56" s="401"/>
      <c r="D56" s="463"/>
      <c r="E56" s="463"/>
      <c r="F56" s="463"/>
      <c r="G56" s="462"/>
    </row>
    <row r="57" spans="1:7" ht="15.75">
      <c r="A57" s="401" t="s">
        <v>56</v>
      </c>
      <c r="B57" s="401"/>
      <c r="C57" s="401"/>
      <c r="D57" s="466"/>
      <c r="E57" s="466"/>
      <c r="F57" s="466"/>
      <c r="G57" s="401"/>
    </row>
    <row r="58" spans="1:7" ht="15.75">
      <c r="A58" s="401" t="s">
        <v>48</v>
      </c>
      <c r="B58" s="401"/>
      <c r="C58" s="401"/>
      <c r="D58" s="466"/>
      <c r="E58" s="466"/>
      <c r="F58" s="466"/>
      <c r="G58" s="401"/>
    </row>
    <row r="59" spans="1:7" ht="15.75">
      <c r="A59" s="465" t="s">
        <v>57</v>
      </c>
      <c r="B59" s="465"/>
      <c r="C59" s="465"/>
      <c r="D59" s="463"/>
      <c r="E59" s="463"/>
      <c r="F59" s="463"/>
      <c r="G59" s="462"/>
    </row>
    <row r="60" spans="1:7" ht="15.75">
      <c r="A60" s="465" t="s">
        <v>58</v>
      </c>
      <c r="B60" s="465"/>
      <c r="C60" s="465"/>
      <c r="D60" s="463"/>
      <c r="E60" s="463"/>
      <c r="F60" s="463"/>
      <c r="G60" s="462"/>
    </row>
    <row r="61" spans="1:7" ht="15.75">
      <c r="A61" s="401" t="s">
        <v>49</v>
      </c>
      <c r="B61" s="401"/>
      <c r="C61" s="401"/>
      <c r="D61" s="463"/>
      <c r="E61" s="463"/>
      <c r="F61" s="463"/>
      <c r="G61" s="462"/>
    </row>
    <row r="62" spans="1:7" ht="15.75">
      <c r="A62" s="465" t="s">
        <v>59</v>
      </c>
      <c r="B62" s="465"/>
      <c r="C62" s="465"/>
      <c r="D62" s="463"/>
      <c r="E62" s="463"/>
      <c r="F62" s="463"/>
      <c r="G62" s="462"/>
    </row>
    <row r="63" spans="1:7" ht="15.75">
      <c r="A63" s="401" t="s">
        <v>60</v>
      </c>
      <c r="B63" s="401"/>
      <c r="C63" s="401"/>
      <c r="D63" s="466"/>
      <c r="E63" s="466"/>
      <c r="F63" s="466"/>
      <c r="G63" s="401"/>
    </row>
    <row r="64" spans="1:7" ht="15.75">
      <c r="A64" s="401" t="s">
        <v>61</v>
      </c>
      <c r="B64" s="401"/>
      <c r="C64" s="401"/>
      <c r="D64" s="466"/>
      <c r="E64" s="466"/>
      <c r="F64" s="466"/>
      <c r="G64" s="401"/>
    </row>
    <row r="65" spans="1:7" ht="15.75">
      <c r="A65" s="401" t="s">
        <v>62</v>
      </c>
      <c r="B65" s="401"/>
      <c r="C65" s="401"/>
      <c r="D65" s="466"/>
      <c r="E65" s="466"/>
      <c r="F65" s="466"/>
      <c r="G65" s="401"/>
    </row>
    <row r="66" spans="1:7" ht="15.75">
      <c r="A66" s="467" t="s">
        <v>63</v>
      </c>
      <c r="B66" s="467"/>
      <c r="C66" s="467"/>
      <c r="D66" s="466"/>
      <c r="E66" s="466"/>
      <c r="F66" s="466"/>
      <c r="G66" s="401"/>
    </row>
    <row r="67" spans="1:7" ht="15.75">
      <c r="A67" s="467" t="s">
        <v>64</v>
      </c>
      <c r="B67" s="467"/>
      <c r="C67" s="467"/>
      <c r="D67" s="466"/>
      <c r="E67" s="466"/>
      <c r="F67" s="466"/>
      <c r="G67" s="401"/>
    </row>
    <row r="68" spans="1:7" ht="15.75">
      <c r="A68" s="467" t="s">
        <v>65</v>
      </c>
      <c r="B68" s="467"/>
      <c r="C68" s="467"/>
      <c r="D68" s="466"/>
      <c r="E68" s="466"/>
      <c r="F68" s="466"/>
      <c r="G68" s="401"/>
    </row>
    <row r="69" spans="1:7" ht="15.75">
      <c r="A69" s="467" t="s">
        <v>66</v>
      </c>
      <c r="B69" s="467"/>
      <c r="C69" s="467"/>
      <c r="D69" s="463"/>
      <c r="E69" s="463"/>
      <c r="F69" s="463"/>
      <c r="G69" s="462"/>
    </row>
    <row r="70" spans="1:7" ht="15.75">
      <c r="A70" s="401" t="s">
        <v>61</v>
      </c>
      <c r="B70" s="401"/>
      <c r="C70" s="401"/>
      <c r="D70" s="466"/>
      <c r="E70" s="466"/>
      <c r="F70" s="466"/>
      <c r="G70" s="401"/>
    </row>
    <row r="71" spans="1:7" ht="15.75">
      <c r="A71" s="401" t="s">
        <v>67</v>
      </c>
      <c r="B71" s="401"/>
      <c r="C71" s="401"/>
      <c r="D71" s="466"/>
      <c r="E71" s="466"/>
      <c r="F71" s="466"/>
      <c r="G71" s="401"/>
    </row>
    <row r="72" spans="1:7" ht="15.75">
      <c r="A72" s="467" t="s">
        <v>68</v>
      </c>
      <c r="B72" s="467"/>
      <c r="C72" s="467"/>
      <c r="D72" s="463"/>
      <c r="E72" s="463"/>
      <c r="F72" s="463"/>
      <c r="G72" s="462"/>
    </row>
    <row r="73" spans="1:7" ht="15.75">
      <c r="A73" s="401" t="s">
        <v>69</v>
      </c>
      <c r="B73" s="401"/>
      <c r="C73" s="401"/>
      <c r="D73" s="466"/>
      <c r="E73" s="466"/>
      <c r="F73" s="466"/>
      <c r="G73" s="401"/>
    </row>
    <row r="74" spans="1:7" ht="15.75">
      <c r="A74" s="401" t="s">
        <v>70</v>
      </c>
      <c r="B74" s="401"/>
      <c r="C74" s="401"/>
      <c r="D74" s="466"/>
      <c r="E74" s="466"/>
      <c r="F74" s="466"/>
      <c r="G74" s="401"/>
    </row>
  </sheetData>
  <sheetProtection selectLockedCells="1" selectUnlockedCells="1"/>
  <mergeCells count="1">
    <mergeCell ref="A5:G5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spans="1:9" ht="36.75" customHeight="1">
      <c r="A1" s="720" t="s">
        <v>303</v>
      </c>
      <c r="B1" s="720"/>
      <c r="C1" s="720"/>
      <c r="D1" s="720"/>
      <c r="E1" s="720"/>
      <c r="F1" s="720"/>
      <c r="H1" s="172"/>
      <c r="I1" s="468"/>
    </row>
    <row r="2" spans="1:9" ht="36.75" customHeight="1">
      <c r="A2" s="360"/>
      <c r="B2" s="360"/>
      <c r="C2" s="360"/>
      <c r="D2" s="360"/>
      <c r="E2" s="360"/>
      <c r="F2" s="360"/>
      <c r="H2" s="172"/>
      <c r="I2" s="468"/>
    </row>
    <row r="3" spans="6:9" ht="15.75">
      <c r="F3" s="172" t="s">
        <v>334</v>
      </c>
      <c r="I3" s="468"/>
    </row>
    <row r="4" spans="6:9" ht="15.75">
      <c r="F4" s="172" t="s">
        <v>988</v>
      </c>
      <c r="I4" s="468"/>
    </row>
    <row r="5" spans="5:9" ht="15.75">
      <c r="E5" t="s">
        <v>71</v>
      </c>
      <c r="F5" s="172"/>
      <c r="I5" s="468"/>
    </row>
    <row r="6" spans="6:9" ht="15.75">
      <c r="F6" s="175" t="s">
        <v>337</v>
      </c>
      <c r="I6" s="468"/>
    </row>
    <row r="7" spans="6:9" ht="15.75">
      <c r="F7" s="172" t="s">
        <v>990</v>
      </c>
      <c r="I7" s="468"/>
    </row>
    <row r="8" spans="6:9" ht="15.75">
      <c r="F8" s="172" t="s">
        <v>339</v>
      </c>
      <c r="I8" s="468"/>
    </row>
    <row r="9" spans="6:9" ht="15.75">
      <c r="F9" s="172"/>
      <c r="I9" s="468"/>
    </row>
    <row r="10" spans="6:9" ht="15.75">
      <c r="F10" s="172" t="s">
        <v>991</v>
      </c>
      <c r="I10" s="468"/>
    </row>
    <row r="11" spans="1:9" ht="15.75" customHeight="1">
      <c r="A11" s="726" t="s">
        <v>731</v>
      </c>
      <c r="B11" s="727" t="s">
        <v>992</v>
      </c>
      <c r="C11" s="728" t="s">
        <v>72</v>
      </c>
      <c r="D11" s="728"/>
      <c r="E11" s="729" t="s">
        <v>73</v>
      </c>
      <c r="F11" s="729"/>
      <c r="I11" s="468"/>
    </row>
    <row r="12" spans="1:9" ht="15.75">
      <c r="A12" s="726"/>
      <c r="B12" s="727"/>
      <c r="C12" s="469" t="s">
        <v>757</v>
      </c>
      <c r="D12" s="470" t="s">
        <v>74</v>
      </c>
      <c r="E12" s="471" t="s">
        <v>757</v>
      </c>
      <c r="F12" s="470" t="s">
        <v>74</v>
      </c>
      <c r="I12" s="468"/>
    </row>
    <row r="13" spans="1:9" ht="15.75">
      <c r="A13" s="472">
        <v>1</v>
      </c>
      <c r="B13" s="473">
        <v>2</v>
      </c>
      <c r="C13" s="474">
        <v>3</v>
      </c>
      <c r="D13" s="475">
        <v>4</v>
      </c>
      <c r="E13" s="476">
        <v>5</v>
      </c>
      <c r="F13" s="475">
        <v>6</v>
      </c>
      <c r="I13" s="468"/>
    </row>
    <row r="14" spans="1:9" ht="15.75" customHeight="1">
      <c r="A14" s="367" t="s">
        <v>994</v>
      </c>
      <c r="B14" s="421" t="s">
        <v>995</v>
      </c>
      <c r="C14" s="367">
        <f>SUM(C17+C18)</f>
        <v>47.4</v>
      </c>
      <c r="D14" s="367">
        <f>SUM(D17+D18)</f>
        <v>56.7</v>
      </c>
      <c r="E14" s="367">
        <f>E16+E18</f>
        <v>390.44</v>
      </c>
      <c r="F14" s="367">
        <v>475.8</v>
      </c>
      <c r="I14" s="468"/>
    </row>
    <row r="15" spans="1:9" ht="15.75">
      <c r="A15" s="369"/>
      <c r="B15" s="477" t="s">
        <v>996</v>
      </c>
      <c r="C15" s="384"/>
      <c r="D15" s="478"/>
      <c r="E15" s="479"/>
      <c r="F15" s="363"/>
      <c r="I15" s="468"/>
    </row>
    <row r="16" spans="1:9" ht="15.75">
      <c r="A16" s="369"/>
      <c r="B16" s="477" t="s">
        <v>997</v>
      </c>
      <c r="C16" s="384">
        <v>359.3</v>
      </c>
      <c r="D16" s="384">
        <v>359.3</v>
      </c>
      <c r="E16" s="479">
        <v>377.64</v>
      </c>
      <c r="F16" s="363">
        <v>386.1</v>
      </c>
      <c r="I16" s="468"/>
    </row>
    <row r="17" spans="1:9" ht="15.75">
      <c r="A17" s="369" t="s">
        <v>276</v>
      </c>
      <c r="B17" s="477" t="s">
        <v>998</v>
      </c>
      <c r="C17" s="384"/>
      <c r="D17" s="478"/>
      <c r="E17" s="479">
        <v>0</v>
      </c>
      <c r="F17" s="363">
        <v>73.975</v>
      </c>
      <c r="I17" s="468"/>
    </row>
    <row r="18" spans="1:9" ht="15.75">
      <c r="A18" s="389" t="s">
        <v>278</v>
      </c>
      <c r="B18" s="480" t="s">
        <v>999</v>
      </c>
      <c r="C18" s="423">
        <v>47.4</v>
      </c>
      <c r="D18" s="481">
        <v>56.7</v>
      </c>
      <c r="E18" s="482">
        <v>12.8</v>
      </c>
      <c r="F18" s="470">
        <f>8.423+7.249</f>
        <v>15.672</v>
      </c>
      <c r="I18" s="468"/>
    </row>
    <row r="19" spans="1:9" ht="15.75">
      <c r="A19" s="367" t="s">
        <v>1000</v>
      </c>
      <c r="B19" s="421" t="s">
        <v>1001</v>
      </c>
      <c r="C19" s="367">
        <v>324.7</v>
      </c>
      <c r="D19" s="483">
        <v>345</v>
      </c>
      <c r="E19" s="362">
        <f>E25+E26+E27+E28+E24+E22+E23</f>
        <v>359.80400000000003</v>
      </c>
      <c r="F19" s="362">
        <f>F20+F25+F26+F27+F28</f>
        <v>393.886</v>
      </c>
      <c r="I19" s="468"/>
    </row>
    <row r="20" spans="1:9" ht="15.75">
      <c r="A20" s="384" t="s">
        <v>473</v>
      </c>
      <c r="B20" s="484" t="s">
        <v>1002</v>
      </c>
      <c r="C20" s="384">
        <v>136.1</v>
      </c>
      <c r="D20" s="478">
        <v>141.7</v>
      </c>
      <c r="E20" s="363">
        <f>26.116+E24</f>
        <v>164.902</v>
      </c>
      <c r="F20" s="363">
        <f>27.114+F24</f>
        <v>172.465</v>
      </c>
      <c r="I20" s="468"/>
    </row>
    <row r="21" spans="1:9" ht="15.75">
      <c r="A21" s="369"/>
      <c r="B21" s="477" t="s">
        <v>996</v>
      </c>
      <c r="C21" s="369"/>
      <c r="D21" s="375"/>
      <c r="E21" s="485"/>
      <c r="F21" s="363"/>
      <c r="I21" s="468"/>
    </row>
    <row r="22" spans="1:9" ht="15.75">
      <c r="A22" s="369" t="s">
        <v>276</v>
      </c>
      <c r="B22" s="477" t="s">
        <v>1003</v>
      </c>
      <c r="C22" s="369"/>
      <c r="D22" s="375"/>
      <c r="E22" s="485">
        <v>6.85</v>
      </c>
      <c r="F22" s="486">
        <v>6.2780000000000005</v>
      </c>
      <c r="I22" s="468"/>
    </row>
    <row r="23" spans="1:9" ht="15.75">
      <c r="A23" s="369" t="s">
        <v>278</v>
      </c>
      <c r="B23" s="477" t="s">
        <v>1004</v>
      </c>
      <c r="C23" s="369">
        <v>29</v>
      </c>
      <c r="D23" s="375">
        <v>30.1</v>
      </c>
      <c r="E23" s="485">
        <f>26.116-6.85</f>
        <v>19.266</v>
      </c>
      <c r="F23" s="486">
        <f>27.115-6.279</f>
        <v>20.836</v>
      </c>
      <c r="I23" s="468"/>
    </row>
    <row r="24" spans="1:9" ht="15.75">
      <c r="A24" s="369" t="s">
        <v>281</v>
      </c>
      <c r="B24" s="477" t="s">
        <v>1005</v>
      </c>
      <c r="C24" s="369">
        <v>107.1</v>
      </c>
      <c r="D24" s="375">
        <v>111.6</v>
      </c>
      <c r="E24" s="479">
        <f>100.388+38.398</f>
        <v>138.786</v>
      </c>
      <c r="F24" s="363">
        <v>145.351</v>
      </c>
      <c r="I24" s="468"/>
    </row>
    <row r="25" spans="1:9" ht="15.75">
      <c r="A25" s="384" t="s">
        <v>396</v>
      </c>
      <c r="B25" s="484" t="s">
        <v>1006</v>
      </c>
      <c r="C25" s="384">
        <v>137.7</v>
      </c>
      <c r="D25" s="478">
        <v>153.1</v>
      </c>
      <c r="E25" s="479">
        <f>113.281+29.906</f>
        <v>143.187</v>
      </c>
      <c r="F25" s="363">
        <f>118.158+30.683</f>
        <v>148.841</v>
      </c>
      <c r="I25" s="468"/>
    </row>
    <row r="26" spans="1:9" ht="15.75">
      <c r="A26" s="384" t="s">
        <v>1007</v>
      </c>
      <c r="B26" s="484" t="s">
        <v>1008</v>
      </c>
      <c r="C26" s="384">
        <v>32.1</v>
      </c>
      <c r="D26" s="478">
        <v>31</v>
      </c>
      <c r="E26" s="479">
        <v>32.141</v>
      </c>
      <c r="F26" s="363">
        <v>32.8</v>
      </c>
      <c r="I26" s="468"/>
    </row>
    <row r="27" spans="1:9" ht="15.75">
      <c r="A27" s="384" t="s">
        <v>1009</v>
      </c>
      <c r="B27" s="484" t="s">
        <v>1010</v>
      </c>
      <c r="C27" s="384">
        <v>2</v>
      </c>
      <c r="D27" s="478">
        <v>1.8</v>
      </c>
      <c r="E27" s="479">
        <f>1.168+0.628+0.199</f>
        <v>1.9949999999999999</v>
      </c>
      <c r="F27" s="363">
        <f>1.56+0.558+0.049</f>
        <v>2.1670000000000003</v>
      </c>
      <c r="I27" s="468"/>
    </row>
    <row r="28" spans="1:9" ht="15.75">
      <c r="A28" s="384" t="s">
        <v>302</v>
      </c>
      <c r="B28" s="484" t="s">
        <v>1011</v>
      </c>
      <c r="C28" s="384">
        <v>16.8</v>
      </c>
      <c r="D28" s="478">
        <v>17.4</v>
      </c>
      <c r="E28" s="479">
        <f>19.574-E27</f>
        <v>17.579</v>
      </c>
      <c r="F28" s="363">
        <f>23.253-F27+4.888+3.109+8.53</f>
        <v>37.613</v>
      </c>
      <c r="I28" s="468"/>
    </row>
    <row r="29" spans="1:9" ht="15.75">
      <c r="A29" s="369"/>
      <c r="B29" s="477" t="s">
        <v>996</v>
      </c>
      <c r="C29" s="369"/>
      <c r="D29" s="375"/>
      <c r="E29" s="485"/>
      <c r="F29" s="486"/>
      <c r="I29" s="468"/>
    </row>
    <row r="30" spans="1:9" ht="15.75">
      <c r="A30" s="369" t="s">
        <v>945</v>
      </c>
      <c r="B30" s="477" t="s">
        <v>1012</v>
      </c>
      <c r="C30" s="369"/>
      <c r="D30" s="375"/>
      <c r="E30" s="485"/>
      <c r="F30" s="486"/>
      <c r="I30" s="468"/>
    </row>
    <row r="31" spans="1:9" ht="15.75">
      <c r="A31" s="369" t="s">
        <v>949</v>
      </c>
      <c r="B31" s="477" t="s">
        <v>1013</v>
      </c>
      <c r="C31" s="369">
        <v>3.7</v>
      </c>
      <c r="D31" s="375">
        <v>3.4</v>
      </c>
      <c r="E31" s="485">
        <v>3.4</v>
      </c>
      <c r="F31" s="486">
        <v>3.4</v>
      </c>
      <c r="I31" s="468"/>
    </row>
    <row r="32" spans="1:9" ht="15.75">
      <c r="A32" s="389" t="s">
        <v>951</v>
      </c>
      <c r="B32" s="480" t="s">
        <v>1014</v>
      </c>
      <c r="C32" s="389"/>
      <c r="D32" s="380"/>
      <c r="E32" s="487"/>
      <c r="F32" s="488"/>
      <c r="I32" s="468"/>
    </row>
    <row r="33" spans="1:9" ht="15.75">
      <c r="A33" s="396" t="s">
        <v>1015</v>
      </c>
      <c r="B33" s="419" t="s">
        <v>1016</v>
      </c>
      <c r="C33" s="396">
        <v>82</v>
      </c>
      <c r="D33" s="489">
        <v>75.4</v>
      </c>
      <c r="E33" s="490">
        <f>E14-E19</f>
        <v>30.635999999999967</v>
      </c>
      <c r="F33" s="490">
        <f>F14-F19</f>
        <v>81.91399999999999</v>
      </c>
      <c r="I33" s="468"/>
    </row>
    <row r="34" spans="1:9" ht="15.75">
      <c r="A34" s="367" t="s">
        <v>1017</v>
      </c>
      <c r="B34" s="421" t="s">
        <v>1018</v>
      </c>
      <c r="C34" s="367">
        <v>2</v>
      </c>
      <c r="D34" s="483">
        <v>1.8</v>
      </c>
      <c r="E34" s="491"/>
      <c r="F34" s="492"/>
      <c r="I34" s="468"/>
    </row>
    <row r="35" spans="1:9" ht="15.75">
      <c r="A35" s="369" t="s">
        <v>473</v>
      </c>
      <c r="B35" s="477" t="s">
        <v>1019</v>
      </c>
      <c r="C35" s="369">
        <v>14</v>
      </c>
      <c r="D35" s="375">
        <v>16</v>
      </c>
      <c r="E35" s="485">
        <v>4.2</v>
      </c>
      <c r="F35" s="486">
        <v>5.016</v>
      </c>
      <c r="I35" s="468"/>
    </row>
    <row r="36" spans="1:9" ht="15.75">
      <c r="A36" s="369"/>
      <c r="B36" s="477" t="s">
        <v>1020</v>
      </c>
      <c r="C36" s="369"/>
      <c r="D36" s="375"/>
      <c r="E36" s="485"/>
      <c r="F36" s="486"/>
      <c r="I36" s="468"/>
    </row>
    <row r="37" spans="1:9" ht="31.5">
      <c r="A37" s="369" t="s">
        <v>276</v>
      </c>
      <c r="B37" s="477" t="s">
        <v>1021</v>
      </c>
      <c r="C37" s="369"/>
      <c r="D37" s="375"/>
      <c r="E37" s="485"/>
      <c r="F37" s="486"/>
      <c r="I37" s="468"/>
    </row>
    <row r="38" spans="1:9" ht="15.75">
      <c r="A38" s="369" t="s">
        <v>278</v>
      </c>
      <c r="B38" s="493" t="s">
        <v>1022</v>
      </c>
      <c r="C38" s="369">
        <v>0.30000000000000004</v>
      </c>
      <c r="D38" s="375">
        <v>0.4</v>
      </c>
      <c r="E38" s="485">
        <v>0.5</v>
      </c>
      <c r="F38" s="486">
        <v>0.651</v>
      </c>
      <c r="I38" s="468"/>
    </row>
    <row r="39" spans="1:9" ht="15.75">
      <c r="A39" s="369" t="s">
        <v>396</v>
      </c>
      <c r="B39" s="477" t="s">
        <v>1023</v>
      </c>
      <c r="C39" s="369">
        <v>12</v>
      </c>
      <c r="D39" s="375">
        <v>14.2</v>
      </c>
      <c r="E39" s="485">
        <v>3.6</v>
      </c>
      <c r="F39" s="486">
        <v>9.3</v>
      </c>
      <c r="I39" s="468"/>
    </row>
    <row r="40" spans="1:9" ht="15.75">
      <c r="A40" s="369"/>
      <c r="B40" s="477" t="s">
        <v>1020</v>
      </c>
      <c r="C40" s="369"/>
      <c r="D40" s="375"/>
      <c r="E40" s="485"/>
      <c r="F40" s="486"/>
      <c r="I40" s="468"/>
    </row>
    <row r="41" spans="1:9" ht="15.75">
      <c r="A41" s="389" t="s">
        <v>286</v>
      </c>
      <c r="B41" s="480" t="s">
        <v>1024</v>
      </c>
      <c r="C41" s="389">
        <v>0.2</v>
      </c>
      <c r="D41" s="380">
        <v>0.30000000000000004</v>
      </c>
      <c r="E41" s="487">
        <v>0.30000000000000004</v>
      </c>
      <c r="F41" s="488">
        <v>0.28700000000000003</v>
      </c>
      <c r="I41" s="468"/>
    </row>
    <row r="42" spans="1:9" ht="15.75">
      <c r="A42" s="392" t="s">
        <v>1025</v>
      </c>
      <c r="B42" s="494" t="s">
        <v>1026</v>
      </c>
      <c r="C42" s="392">
        <v>80</v>
      </c>
      <c r="D42" s="495">
        <v>77.3</v>
      </c>
      <c r="E42" s="496">
        <v>19.2</v>
      </c>
      <c r="F42" s="497">
        <v>78</v>
      </c>
      <c r="I42" s="468"/>
    </row>
    <row r="43" spans="1:9" ht="15.75">
      <c r="A43" s="396" t="s">
        <v>1027</v>
      </c>
      <c r="B43" s="419" t="s">
        <v>845</v>
      </c>
      <c r="C43" s="396">
        <v>16</v>
      </c>
      <c r="D43" s="489">
        <v>17.2</v>
      </c>
      <c r="E43" s="498">
        <v>3.9</v>
      </c>
      <c r="F43" s="499">
        <v>17.3</v>
      </c>
      <c r="I43" s="468"/>
    </row>
    <row r="44" spans="1:9" ht="15.75">
      <c r="A44" s="396" t="s">
        <v>1028</v>
      </c>
      <c r="B44" s="419" t="s">
        <v>1029</v>
      </c>
      <c r="C44" s="396">
        <f>C42-C43</f>
        <v>64</v>
      </c>
      <c r="D44" s="396">
        <f>D42-D43</f>
        <v>60.099999999999994</v>
      </c>
      <c r="E44" s="498">
        <f>E42-E43</f>
        <v>15.299999999999999</v>
      </c>
      <c r="F44" s="490">
        <v>60.7</v>
      </c>
      <c r="I44" s="468"/>
    </row>
    <row r="45" spans="1:9" ht="15.75">
      <c r="A45" s="367" t="s">
        <v>1030</v>
      </c>
      <c r="B45" s="421" t="s">
        <v>1031</v>
      </c>
      <c r="C45" s="367">
        <v>7.2</v>
      </c>
      <c r="D45" s="483">
        <v>13.5</v>
      </c>
      <c r="E45" s="491">
        <f>SUM(E47:E50)</f>
        <v>60</v>
      </c>
      <c r="F45" s="491">
        <f>SUM(F47:F50)</f>
        <v>60.7</v>
      </c>
      <c r="I45" s="468"/>
    </row>
    <row r="46" spans="1:9" ht="15.75">
      <c r="A46" s="369"/>
      <c r="B46" s="477" t="s">
        <v>996</v>
      </c>
      <c r="C46" s="369"/>
      <c r="D46" s="375"/>
      <c r="E46" s="485"/>
      <c r="F46" s="486"/>
      <c r="I46" s="468"/>
    </row>
    <row r="47" spans="1:9" ht="15.75">
      <c r="A47" s="369" t="s">
        <v>473</v>
      </c>
      <c r="B47" s="477" t="s">
        <v>1032</v>
      </c>
      <c r="C47" s="369"/>
      <c r="D47" s="375"/>
      <c r="E47" s="485">
        <v>31.7</v>
      </c>
      <c r="F47" s="486">
        <v>51.7</v>
      </c>
      <c r="I47" s="468"/>
    </row>
    <row r="48" spans="1:9" ht="15.75">
      <c r="A48" s="398" t="s">
        <v>396</v>
      </c>
      <c r="B48" s="477" t="s">
        <v>1033</v>
      </c>
      <c r="C48" s="369">
        <v>2.3</v>
      </c>
      <c r="D48" s="375">
        <v>0.5</v>
      </c>
      <c r="E48" s="485">
        <v>3.7</v>
      </c>
      <c r="F48" s="486">
        <v>3.7</v>
      </c>
      <c r="I48" s="468"/>
    </row>
    <row r="49" spans="1:9" ht="15.75">
      <c r="A49" s="369" t="s">
        <v>1007</v>
      </c>
      <c r="B49" s="477" t="s">
        <v>1034</v>
      </c>
      <c r="C49" s="369">
        <v>2.3</v>
      </c>
      <c r="D49" s="375">
        <v>0.5</v>
      </c>
      <c r="E49" s="485">
        <v>2.8</v>
      </c>
      <c r="F49" s="486">
        <v>2.8</v>
      </c>
      <c r="I49" s="468"/>
    </row>
    <row r="50" spans="1:9" ht="15.75">
      <c r="A50" s="389" t="s">
        <v>1009</v>
      </c>
      <c r="B50" s="480" t="s">
        <v>1035</v>
      </c>
      <c r="C50" s="423">
        <v>2.6</v>
      </c>
      <c r="D50" s="481">
        <v>12.5</v>
      </c>
      <c r="E50" s="482">
        <f>6.7+5.6+9.5</f>
        <v>21.8</v>
      </c>
      <c r="F50" s="470">
        <v>2.5</v>
      </c>
      <c r="I50" s="468"/>
    </row>
    <row r="51" spans="1:9" ht="15.75">
      <c r="A51" s="367" t="s">
        <v>1036</v>
      </c>
      <c r="B51" s="421" t="s">
        <v>1037</v>
      </c>
      <c r="C51" s="367"/>
      <c r="D51" s="483"/>
      <c r="E51" s="491"/>
      <c r="F51" s="492"/>
      <c r="I51" s="468"/>
    </row>
    <row r="52" spans="1:9" ht="15.75">
      <c r="A52" s="369" t="s">
        <v>473</v>
      </c>
      <c r="B52" s="500" t="s">
        <v>1038</v>
      </c>
      <c r="C52" s="369">
        <v>4</v>
      </c>
      <c r="D52" s="375">
        <f>51.5-47.3</f>
        <v>4.200000000000003</v>
      </c>
      <c r="E52" s="485">
        <v>5.5</v>
      </c>
      <c r="F52" s="486">
        <f>56.6-51.5</f>
        <v>5.100000000000001</v>
      </c>
      <c r="I52" s="468"/>
    </row>
    <row r="53" spans="1:9" ht="15.75">
      <c r="A53" s="369" t="s">
        <v>396</v>
      </c>
      <c r="B53" s="477" t="s">
        <v>1039</v>
      </c>
      <c r="C53" s="369"/>
      <c r="D53" s="375"/>
      <c r="E53" s="485"/>
      <c r="F53" s="486"/>
      <c r="I53" s="468"/>
    </row>
    <row r="54" spans="1:9" ht="15.75">
      <c r="A54" s="389"/>
      <c r="B54" s="480" t="s">
        <v>1040</v>
      </c>
      <c r="C54" s="389"/>
      <c r="D54" s="380"/>
      <c r="E54" s="487"/>
      <c r="F54" s="488"/>
      <c r="I54" s="468"/>
    </row>
    <row r="55" spans="1:9" ht="15.75">
      <c r="A55" s="367" t="s">
        <v>1041</v>
      </c>
      <c r="B55" s="421" t="s">
        <v>1042</v>
      </c>
      <c r="C55" s="367"/>
      <c r="D55" s="483"/>
      <c r="E55" s="491"/>
      <c r="F55" s="501"/>
      <c r="I55" s="468"/>
    </row>
    <row r="56" spans="1:9" ht="15.75">
      <c r="A56" s="369" t="s">
        <v>473</v>
      </c>
      <c r="B56" s="500" t="s">
        <v>1043</v>
      </c>
      <c r="C56" s="369"/>
      <c r="D56" s="375"/>
      <c r="E56" s="485">
        <v>6</v>
      </c>
      <c r="F56" s="486">
        <f>68.1-40.5</f>
        <v>27.599999999999994</v>
      </c>
      <c r="I56" s="468"/>
    </row>
    <row r="57" spans="1:9" ht="15.75">
      <c r="A57" s="369" t="s">
        <v>396</v>
      </c>
      <c r="B57" s="477" t="s">
        <v>1044</v>
      </c>
      <c r="C57" s="369">
        <v>8</v>
      </c>
      <c r="D57" s="375">
        <f>47.7-40.5</f>
        <v>7.200000000000003</v>
      </c>
      <c r="E57" s="485"/>
      <c r="F57" s="486"/>
      <c r="I57" s="468"/>
    </row>
    <row r="58" spans="1:9" ht="15.75">
      <c r="A58" s="389"/>
      <c r="B58" s="480" t="s">
        <v>1040</v>
      </c>
      <c r="C58" s="389"/>
      <c r="D58" s="380"/>
      <c r="E58" s="487"/>
      <c r="F58" s="488"/>
      <c r="I58" s="468"/>
    </row>
    <row r="59" spans="1:9" ht="15.75">
      <c r="A59" s="367" t="s">
        <v>1045</v>
      </c>
      <c r="B59" s="421" t="s">
        <v>1046</v>
      </c>
      <c r="C59" s="367">
        <v>48.5</v>
      </c>
      <c r="D59" s="483">
        <v>78.8</v>
      </c>
      <c r="E59" s="491"/>
      <c r="F59" s="492"/>
      <c r="I59" s="468"/>
    </row>
    <row r="60" spans="1:9" ht="15.75">
      <c r="A60" s="384"/>
      <c r="B60" s="477" t="s">
        <v>1047</v>
      </c>
      <c r="C60" s="369"/>
      <c r="D60" s="375"/>
      <c r="E60" s="485"/>
      <c r="F60" s="486"/>
      <c r="I60" s="468"/>
    </row>
    <row r="61" spans="1:9" ht="15.75">
      <c r="A61" s="369" t="s">
        <v>473</v>
      </c>
      <c r="B61" s="477" t="s">
        <v>1048</v>
      </c>
      <c r="C61" s="369"/>
      <c r="D61" s="375">
        <v>6.2</v>
      </c>
      <c r="E61" s="485"/>
      <c r="F61" s="486"/>
      <c r="I61" s="468"/>
    </row>
    <row r="62" spans="1:9" ht="15.75">
      <c r="A62" s="369" t="s">
        <v>276</v>
      </c>
      <c r="B62" s="477" t="s">
        <v>1049</v>
      </c>
      <c r="C62" s="384"/>
      <c r="D62" s="478"/>
      <c r="E62" s="479"/>
      <c r="F62" s="486"/>
      <c r="I62" s="468"/>
    </row>
    <row r="63" spans="1:9" ht="15.75">
      <c r="A63" s="389" t="s">
        <v>396</v>
      </c>
      <c r="B63" s="480" t="s">
        <v>1050</v>
      </c>
      <c r="C63" s="423">
        <v>48.5</v>
      </c>
      <c r="D63" s="481">
        <v>72.6</v>
      </c>
      <c r="E63" s="482"/>
      <c r="F63" s="488"/>
      <c r="I63" s="468"/>
    </row>
    <row r="64" spans="1:9" ht="15.75">
      <c r="A64" s="367" t="s">
        <v>1051</v>
      </c>
      <c r="B64" s="421" t="s">
        <v>1052</v>
      </c>
      <c r="C64" s="430">
        <v>48</v>
      </c>
      <c r="D64" s="502">
        <v>76</v>
      </c>
      <c r="E64" s="503"/>
      <c r="F64" s="504"/>
      <c r="I64" s="468"/>
    </row>
    <row r="65" spans="1:9" ht="15.75">
      <c r="A65" s="384"/>
      <c r="B65" s="477" t="s">
        <v>1053</v>
      </c>
      <c r="C65" s="369"/>
      <c r="D65" s="375"/>
      <c r="E65" s="485"/>
      <c r="F65" s="486"/>
      <c r="I65" s="468"/>
    </row>
    <row r="66" spans="1:9" ht="15.75">
      <c r="A66" s="369" t="s">
        <v>473</v>
      </c>
      <c r="B66" s="477" t="s">
        <v>1054</v>
      </c>
      <c r="C66" s="384"/>
      <c r="D66" s="478">
        <v>6.2</v>
      </c>
      <c r="E66" s="479"/>
      <c r="F66" s="363"/>
      <c r="I66" s="468"/>
    </row>
    <row r="67" spans="1:9" ht="15.75">
      <c r="A67" s="369" t="s">
        <v>276</v>
      </c>
      <c r="B67" s="477" t="s">
        <v>1049</v>
      </c>
      <c r="C67" s="384"/>
      <c r="D67" s="478"/>
      <c r="E67" s="479"/>
      <c r="F67" s="505"/>
      <c r="I67" s="468"/>
    </row>
    <row r="68" spans="1:9" ht="15.75">
      <c r="A68" s="389" t="s">
        <v>396</v>
      </c>
      <c r="B68" s="480" t="s">
        <v>1050</v>
      </c>
      <c r="C68" s="423">
        <v>48</v>
      </c>
      <c r="D68" s="481">
        <v>69.8</v>
      </c>
      <c r="E68" s="482"/>
      <c r="F68" s="506"/>
      <c r="I68" s="468"/>
    </row>
    <row r="69" spans="1:9" ht="15.75">
      <c r="A69" s="396" t="s">
        <v>1055</v>
      </c>
      <c r="B69" s="419" t="s">
        <v>1056</v>
      </c>
      <c r="C69" s="396"/>
      <c r="D69" s="489"/>
      <c r="E69" s="498"/>
      <c r="F69" s="499"/>
      <c r="I69" s="468"/>
    </row>
    <row r="70" spans="1:9" ht="15.75">
      <c r="A70" s="381" t="s">
        <v>1057</v>
      </c>
      <c r="B70" s="507" t="s">
        <v>1058</v>
      </c>
      <c r="C70" s="381"/>
      <c r="D70" s="508"/>
      <c r="E70" s="509"/>
      <c r="F70" s="510"/>
      <c r="I70" s="468"/>
    </row>
    <row r="71" spans="1:6" ht="15.75">
      <c r="A71" s="369" t="s">
        <v>473</v>
      </c>
      <c r="B71" s="477" t="s">
        <v>1059</v>
      </c>
      <c r="C71" s="369"/>
      <c r="D71" s="375"/>
      <c r="E71" s="485"/>
      <c r="F71" s="486"/>
    </row>
    <row r="72" spans="1:6" ht="15.75">
      <c r="A72" s="389" t="s">
        <v>396</v>
      </c>
      <c r="B72" s="480" t="s">
        <v>1060</v>
      </c>
      <c r="C72" s="389"/>
      <c r="D72" s="380"/>
      <c r="E72" s="487"/>
      <c r="F72" s="511"/>
    </row>
    <row r="73" spans="1:6" ht="15.75">
      <c r="A73" s="396" t="s">
        <v>1061</v>
      </c>
      <c r="B73" s="419" t="s">
        <v>1062</v>
      </c>
      <c r="C73" s="512"/>
      <c r="D73" s="513"/>
      <c r="E73" s="514"/>
      <c r="F73" s="515"/>
    </row>
    <row r="74" spans="1:6" ht="15.75">
      <c r="A74" s="367" t="s">
        <v>1063</v>
      </c>
      <c r="B74" s="421" t="s">
        <v>1064</v>
      </c>
      <c r="C74" s="367">
        <v>72.8</v>
      </c>
      <c r="D74" s="483">
        <v>64.5</v>
      </c>
      <c r="E74" s="491">
        <v>32.1</v>
      </c>
      <c r="F74" s="483">
        <f>58.1+32.3</f>
        <v>90.4</v>
      </c>
    </row>
    <row r="75" spans="1:6" ht="15.75">
      <c r="A75" s="423"/>
      <c r="B75" s="480" t="s">
        <v>1049</v>
      </c>
      <c r="C75" s="423"/>
      <c r="D75" s="481"/>
      <c r="E75" s="482"/>
      <c r="F75" s="511"/>
    </row>
    <row r="76" spans="1:6" ht="47.25">
      <c r="A76" s="396" t="s">
        <v>1063</v>
      </c>
      <c r="B76" s="419" t="s">
        <v>1065</v>
      </c>
      <c r="C76" s="512">
        <v>469.2</v>
      </c>
      <c r="D76" s="513">
        <v>515.2</v>
      </c>
      <c r="E76" s="514">
        <f>E14+E35+E53+E56+E59+E69+E72+E73</f>
        <v>400.64</v>
      </c>
      <c r="F76" s="514">
        <f>F14+F35+F53+F56+F59+F69+F72+F73</f>
        <v>508.41600000000005</v>
      </c>
    </row>
    <row r="77" spans="1:6" ht="47.25">
      <c r="A77" s="367" t="s">
        <v>1066</v>
      </c>
      <c r="B77" s="421" t="s">
        <v>1067</v>
      </c>
      <c r="C77" s="430">
        <v>461.6</v>
      </c>
      <c r="D77" s="502">
        <v>511.1</v>
      </c>
      <c r="E77" s="503">
        <f>E19-E26+E39+E52+E57+E43+E69+E64+E74</f>
        <v>372.76300000000003</v>
      </c>
      <c r="F77" s="503">
        <f>F19-F26+F39+F52+F57+F43+F69+F64+F74</f>
        <v>483.18600000000004</v>
      </c>
    </row>
    <row r="78" spans="1:6" ht="31.5">
      <c r="A78" s="414"/>
      <c r="B78" s="516" t="s">
        <v>1068</v>
      </c>
      <c r="C78" s="414">
        <v>7.6</v>
      </c>
      <c r="D78" s="517">
        <v>4.1</v>
      </c>
      <c r="E78" s="517">
        <f>E76-E77</f>
        <v>27.876999999999953</v>
      </c>
      <c r="F78" s="517">
        <f>F76-F77</f>
        <v>25.230000000000018</v>
      </c>
    </row>
    <row r="79" spans="1:6" ht="15.75">
      <c r="A79" s="518"/>
      <c r="B79" s="519"/>
      <c r="C79" s="520"/>
      <c r="D79" s="520"/>
      <c r="E79" s="520"/>
      <c r="F79" s="521"/>
    </row>
    <row r="80" spans="1:6" ht="15.75">
      <c r="A80" s="522"/>
      <c r="B80" s="507" t="s">
        <v>402</v>
      </c>
      <c r="C80" s="522"/>
      <c r="D80" s="523"/>
      <c r="E80" s="524"/>
      <c r="F80" s="525"/>
    </row>
    <row r="81" spans="1:6" ht="15.75">
      <c r="A81" s="369" t="s">
        <v>473</v>
      </c>
      <c r="B81" s="477" t="s">
        <v>877</v>
      </c>
      <c r="C81" s="526">
        <v>114.1</v>
      </c>
      <c r="D81" s="527">
        <v>106.4</v>
      </c>
      <c r="E81" s="528">
        <f>D33+D26</f>
        <v>106.4</v>
      </c>
      <c r="F81" s="528">
        <f>F33+F26</f>
        <v>114.71399999999998</v>
      </c>
    </row>
    <row r="83" spans="1:4" ht="15.75">
      <c r="A83" s="27" t="s">
        <v>1071</v>
      </c>
      <c r="B83" s="529"/>
      <c r="C83" s="529"/>
      <c r="D83" s="529"/>
    </row>
  </sheetData>
  <sheetProtection selectLockedCells="1" selectUnlockedCells="1"/>
  <mergeCells count="5">
    <mergeCell ref="A1:F1"/>
    <mergeCell ref="A11:A12"/>
    <mergeCell ref="B11:B12"/>
    <mergeCell ref="C11:D11"/>
    <mergeCell ref="E11:F11"/>
  </mergeCells>
  <printOptions/>
  <pageMargins left="0.9881944444444445" right="0.39791666666666664" top="0.4097222222222222" bottom="0.4097222222222222" header="0.5118055555555555" footer="0.5118055555555555"/>
  <pageSetup horizontalDpi="300" verticalDpi="300" orientation="portrait" paperSize="9" scale="72"/>
  <rowBreaks count="1" manualBreakCount="1">
    <brk id="5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00390625" style="27" customWidth="1"/>
    <col min="2" max="2" width="37.25390625" style="27" customWidth="1"/>
    <col min="3" max="3" width="13.375" style="27" customWidth="1"/>
    <col min="4" max="5" width="10.875" style="27" customWidth="1"/>
    <col min="6" max="7" width="20.75390625" style="530" customWidth="1"/>
    <col min="8" max="8" width="14.375" style="27" customWidth="1"/>
    <col min="9" max="9" width="12.25390625" style="27" customWidth="1"/>
    <col min="10" max="10" width="6.25390625" style="27" customWidth="1"/>
    <col min="11" max="12" width="14.375" style="27" customWidth="1"/>
    <col min="13" max="13" width="37.50390625" style="27" customWidth="1"/>
    <col min="14" max="16384" width="9.00390625" style="27" customWidth="1"/>
  </cols>
  <sheetData>
    <row r="2" ht="15.75">
      <c r="M2" s="172" t="s">
        <v>75</v>
      </c>
    </row>
    <row r="3" ht="15.75">
      <c r="M3" s="172" t="s">
        <v>739</v>
      </c>
    </row>
    <row r="4" ht="15.75">
      <c r="M4" s="172" t="s">
        <v>740</v>
      </c>
    </row>
    <row r="5" ht="15.75">
      <c r="M5" s="172"/>
    </row>
    <row r="6" ht="15.75">
      <c r="A6" s="173"/>
    </row>
    <row r="7" spans="1:13" ht="33" customHeight="1">
      <c r="A7" s="720" t="s">
        <v>306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</row>
    <row r="9" ht="15.75">
      <c r="M9" s="172" t="s">
        <v>334</v>
      </c>
    </row>
    <row r="10" ht="15.75">
      <c r="M10" s="172" t="s">
        <v>741</v>
      </c>
    </row>
    <row r="11" ht="15.75">
      <c r="M11" s="172"/>
    </row>
    <row r="12" ht="15.75">
      <c r="M12" s="175" t="s">
        <v>337</v>
      </c>
    </row>
    <row r="13" spans="1:13" ht="15.75">
      <c r="A13" s="173"/>
      <c r="M13" s="172" t="s">
        <v>338</v>
      </c>
    </row>
    <row r="14" spans="1:13" ht="15.75">
      <c r="A14" s="173"/>
      <c r="M14" s="172" t="s">
        <v>339</v>
      </c>
    </row>
    <row r="15" spans="1:13" ht="15.75">
      <c r="A15" s="173"/>
      <c r="M15" s="172"/>
    </row>
    <row r="16" spans="1:13" ht="41.25" customHeight="1">
      <c r="A16" s="731" t="s">
        <v>340</v>
      </c>
      <c r="B16" s="690" t="s">
        <v>341</v>
      </c>
      <c r="C16" s="690" t="s">
        <v>76</v>
      </c>
      <c r="D16" s="690" t="s">
        <v>743</v>
      </c>
      <c r="E16" s="690"/>
      <c r="F16" s="690" t="s">
        <v>77</v>
      </c>
      <c r="G16" s="690" t="s">
        <v>78</v>
      </c>
      <c r="H16" s="690" t="s">
        <v>79</v>
      </c>
      <c r="I16" s="690" t="s">
        <v>80</v>
      </c>
      <c r="J16" s="690"/>
      <c r="K16" s="690"/>
      <c r="L16" s="690"/>
      <c r="M16" s="730" t="s">
        <v>81</v>
      </c>
    </row>
    <row r="17" spans="1:13" ht="41.25" customHeight="1">
      <c r="A17" s="731"/>
      <c r="B17" s="690"/>
      <c r="C17" s="690"/>
      <c r="D17" s="690"/>
      <c r="E17" s="690"/>
      <c r="F17" s="690"/>
      <c r="G17" s="690"/>
      <c r="H17" s="690"/>
      <c r="I17" s="663" t="s">
        <v>356</v>
      </c>
      <c r="J17" s="663" t="s">
        <v>753</v>
      </c>
      <c r="K17" s="663" t="s">
        <v>754</v>
      </c>
      <c r="L17" s="663"/>
      <c r="M17" s="730"/>
    </row>
    <row r="18" spans="1:13" ht="89.25" customHeight="1">
      <c r="A18" s="731"/>
      <c r="B18" s="690"/>
      <c r="C18" s="690"/>
      <c r="D18" s="33" t="s">
        <v>82</v>
      </c>
      <c r="E18" s="33" t="s">
        <v>83</v>
      </c>
      <c r="F18" s="690"/>
      <c r="G18" s="690"/>
      <c r="H18" s="690"/>
      <c r="I18" s="663"/>
      <c r="J18" s="663"/>
      <c r="K18" s="33" t="s">
        <v>759</v>
      </c>
      <c r="L18" s="33" t="s">
        <v>760</v>
      </c>
      <c r="M18" s="730"/>
    </row>
    <row r="19" spans="1:13" ht="15.75">
      <c r="A19" s="164"/>
      <c r="B19" s="31" t="s">
        <v>357</v>
      </c>
      <c r="C19" s="31"/>
      <c r="D19" s="31"/>
      <c r="E19" s="34"/>
      <c r="F19" s="34"/>
      <c r="G19" s="34"/>
      <c r="H19" s="34"/>
      <c r="I19" s="34"/>
      <c r="J19" s="34"/>
      <c r="K19" s="34"/>
      <c r="L19" s="34"/>
      <c r="M19" s="187"/>
    </row>
    <row r="20" spans="1:13" ht="31.5">
      <c r="A20" s="164" t="s">
        <v>473</v>
      </c>
      <c r="B20" s="31" t="s">
        <v>358</v>
      </c>
      <c r="C20" s="31"/>
      <c r="D20" s="31"/>
      <c r="E20" s="31"/>
      <c r="F20" s="34"/>
      <c r="G20" s="34"/>
      <c r="H20" s="34"/>
      <c r="I20" s="34"/>
      <c r="J20" s="34"/>
      <c r="K20" s="34"/>
      <c r="L20" s="34"/>
      <c r="M20" s="187"/>
    </row>
    <row r="21" spans="1:13" ht="31.5">
      <c r="A21" s="188" t="s">
        <v>276</v>
      </c>
      <c r="B21" s="31" t="s">
        <v>359</v>
      </c>
      <c r="C21" s="31"/>
      <c r="D21" s="31"/>
      <c r="E21" s="31"/>
      <c r="F21" s="34"/>
      <c r="G21" s="34"/>
      <c r="H21" s="34"/>
      <c r="I21" s="34"/>
      <c r="J21" s="34"/>
      <c r="K21" s="34"/>
      <c r="L21" s="34"/>
      <c r="M21" s="187"/>
    </row>
    <row r="22" spans="1:13" ht="15.75">
      <c r="A22" s="168">
        <v>1</v>
      </c>
      <c r="B22" s="51" t="s">
        <v>726</v>
      </c>
      <c r="C22" s="51"/>
      <c r="D22" s="51"/>
      <c r="E22" s="51"/>
      <c r="F22" s="34"/>
      <c r="G22" s="34"/>
      <c r="H22" s="34"/>
      <c r="I22" s="34"/>
      <c r="J22" s="34"/>
      <c r="K22" s="34"/>
      <c r="L22" s="34"/>
      <c r="M22" s="187"/>
    </row>
    <row r="23" spans="1:13" ht="15.75">
      <c r="A23" s="168">
        <v>2</v>
      </c>
      <c r="B23" s="51" t="s">
        <v>727</v>
      </c>
      <c r="C23" s="51"/>
      <c r="D23" s="51"/>
      <c r="E23" s="51"/>
      <c r="F23" s="34"/>
      <c r="G23" s="34"/>
      <c r="H23" s="34"/>
      <c r="I23" s="34"/>
      <c r="J23" s="34"/>
      <c r="K23" s="34"/>
      <c r="L23" s="34"/>
      <c r="M23" s="187"/>
    </row>
    <row r="24" spans="1:13" ht="15.75">
      <c r="A24" s="168" t="s">
        <v>728</v>
      </c>
      <c r="B24" s="51"/>
      <c r="C24" s="51"/>
      <c r="D24" s="51"/>
      <c r="E24" s="51"/>
      <c r="F24" s="34"/>
      <c r="G24" s="34"/>
      <c r="H24" s="34"/>
      <c r="I24" s="34"/>
      <c r="J24" s="34"/>
      <c r="K24" s="34"/>
      <c r="L24" s="34"/>
      <c r="M24" s="187"/>
    </row>
    <row r="25" spans="1:13" ht="31.5">
      <c r="A25" s="164" t="s">
        <v>278</v>
      </c>
      <c r="B25" s="31" t="s">
        <v>379</v>
      </c>
      <c r="C25" s="31"/>
      <c r="D25" s="51"/>
      <c r="E25" s="51"/>
      <c r="F25" s="34"/>
      <c r="G25" s="34"/>
      <c r="H25" s="34"/>
      <c r="I25" s="34"/>
      <c r="J25" s="34"/>
      <c r="K25" s="34"/>
      <c r="L25" s="34"/>
      <c r="M25" s="187"/>
    </row>
    <row r="26" spans="1:13" ht="15.75">
      <c r="A26" s="168">
        <v>1</v>
      </c>
      <c r="B26" s="51" t="s">
        <v>726</v>
      </c>
      <c r="C26" s="51"/>
      <c r="D26" s="51"/>
      <c r="E26" s="51"/>
      <c r="F26" s="34"/>
      <c r="G26" s="34"/>
      <c r="H26" s="34"/>
      <c r="I26" s="34"/>
      <c r="J26" s="34"/>
      <c r="K26" s="34"/>
      <c r="L26" s="34"/>
      <c r="M26" s="187"/>
    </row>
    <row r="27" spans="1:13" ht="15.75">
      <c r="A27" s="168">
        <v>2</v>
      </c>
      <c r="B27" s="51" t="s">
        <v>727</v>
      </c>
      <c r="C27" s="51"/>
      <c r="D27" s="51"/>
      <c r="E27" s="51"/>
      <c r="F27" s="34"/>
      <c r="G27" s="34"/>
      <c r="H27" s="34"/>
      <c r="I27" s="34"/>
      <c r="J27" s="34"/>
      <c r="K27" s="34"/>
      <c r="L27" s="34"/>
      <c r="M27" s="187"/>
    </row>
    <row r="28" spans="1:13" ht="15.75">
      <c r="A28" s="168" t="s">
        <v>728</v>
      </c>
      <c r="B28" s="51"/>
      <c r="C28" s="51"/>
      <c r="D28" s="51"/>
      <c r="E28" s="51"/>
      <c r="F28" s="34"/>
      <c r="G28" s="34"/>
      <c r="H28" s="34"/>
      <c r="I28" s="34"/>
      <c r="J28" s="34"/>
      <c r="K28" s="34"/>
      <c r="L28" s="34"/>
      <c r="M28" s="187"/>
    </row>
    <row r="29" spans="1:13" ht="31.5">
      <c r="A29" s="164" t="s">
        <v>281</v>
      </c>
      <c r="B29" s="31" t="s">
        <v>386</v>
      </c>
      <c r="C29" s="31"/>
      <c r="D29" s="51"/>
      <c r="E29" s="51"/>
      <c r="F29" s="34"/>
      <c r="G29" s="34"/>
      <c r="H29" s="34"/>
      <c r="I29" s="34"/>
      <c r="J29" s="34"/>
      <c r="K29" s="34"/>
      <c r="L29" s="34"/>
      <c r="M29" s="187"/>
    </row>
    <row r="30" spans="1:13" ht="15.75">
      <c r="A30" s="168">
        <v>1</v>
      </c>
      <c r="B30" s="51" t="s">
        <v>726</v>
      </c>
      <c r="C30" s="51"/>
      <c r="D30" s="51"/>
      <c r="E30" s="51"/>
      <c r="F30" s="34"/>
      <c r="G30" s="34"/>
      <c r="H30" s="34"/>
      <c r="I30" s="34"/>
      <c r="J30" s="34"/>
      <c r="K30" s="34"/>
      <c r="L30" s="34"/>
      <c r="M30" s="187"/>
    </row>
    <row r="31" spans="1:13" ht="15.75">
      <c r="A31" s="168">
        <v>2</v>
      </c>
      <c r="B31" s="51" t="s">
        <v>727</v>
      </c>
      <c r="C31" s="51"/>
      <c r="D31" s="51"/>
      <c r="E31" s="51"/>
      <c r="F31" s="34"/>
      <c r="G31" s="34"/>
      <c r="H31" s="34"/>
      <c r="I31" s="34"/>
      <c r="J31" s="34"/>
      <c r="K31" s="34"/>
      <c r="L31" s="34"/>
      <c r="M31" s="187"/>
    </row>
    <row r="32" spans="1:13" ht="15.75">
      <c r="A32" s="168" t="s">
        <v>728</v>
      </c>
      <c r="B32" s="51"/>
      <c r="C32" s="51"/>
      <c r="D32" s="51"/>
      <c r="E32" s="51"/>
      <c r="F32" s="34"/>
      <c r="G32" s="34"/>
      <c r="H32" s="34"/>
      <c r="I32" s="34"/>
      <c r="J32" s="34"/>
      <c r="K32" s="34"/>
      <c r="L32" s="34"/>
      <c r="M32" s="187"/>
    </row>
    <row r="33" spans="1:13" ht="47.25">
      <c r="A33" s="164" t="s">
        <v>283</v>
      </c>
      <c r="B33" s="31" t="s">
        <v>395</v>
      </c>
      <c r="C33" s="51"/>
      <c r="D33" s="51"/>
      <c r="E33" s="51"/>
      <c r="F33" s="34"/>
      <c r="G33" s="34"/>
      <c r="H33" s="34"/>
      <c r="I33" s="34"/>
      <c r="J33" s="34"/>
      <c r="K33" s="34"/>
      <c r="L33" s="34"/>
      <c r="M33" s="187"/>
    </row>
    <row r="34" spans="1:13" ht="15.75">
      <c r="A34" s="168">
        <v>1</v>
      </c>
      <c r="B34" s="51" t="s">
        <v>726</v>
      </c>
      <c r="C34" s="51"/>
      <c r="D34" s="51"/>
      <c r="E34" s="51"/>
      <c r="F34" s="34"/>
      <c r="G34" s="34"/>
      <c r="H34" s="34"/>
      <c r="I34" s="34"/>
      <c r="J34" s="34"/>
      <c r="K34" s="34"/>
      <c r="L34" s="34"/>
      <c r="M34" s="187"/>
    </row>
    <row r="35" spans="1:13" ht="15.75">
      <c r="A35" s="168">
        <v>2</v>
      </c>
      <c r="B35" s="51" t="s">
        <v>727</v>
      </c>
      <c r="C35" s="51"/>
      <c r="D35" s="51"/>
      <c r="E35" s="51"/>
      <c r="F35" s="34"/>
      <c r="G35" s="34"/>
      <c r="H35" s="34"/>
      <c r="I35" s="34"/>
      <c r="J35" s="34"/>
      <c r="K35" s="34"/>
      <c r="L35" s="34"/>
      <c r="M35" s="187"/>
    </row>
    <row r="36" spans="1:13" ht="15.75">
      <c r="A36" s="168" t="s">
        <v>728</v>
      </c>
      <c r="B36" s="51"/>
      <c r="C36" s="51"/>
      <c r="D36" s="51"/>
      <c r="E36" s="51"/>
      <c r="F36" s="34"/>
      <c r="G36" s="34"/>
      <c r="H36" s="34"/>
      <c r="I36" s="34"/>
      <c r="J36" s="34"/>
      <c r="K36" s="34"/>
      <c r="L36" s="34"/>
      <c r="M36" s="187"/>
    </row>
    <row r="37" spans="1:13" ht="15.75">
      <c r="A37" s="164" t="s">
        <v>396</v>
      </c>
      <c r="B37" s="31" t="s">
        <v>397</v>
      </c>
      <c r="C37" s="31"/>
      <c r="D37" s="31"/>
      <c r="E37" s="31"/>
      <c r="F37" s="34"/>
      <c r="G37" s="34"/>
      <c r="H37" s="34"/>
      <c r="I37" s="34"/>
      <c r="J37" s="34"/>
      <c r="K37" s="34"/>
      <c r="L37" s="34"/>
      <c r="M37" s="187"/>
    </row>
    <row r="38" spans="1:13" ht="31.5">
      <c r="A38" s="188" t="s">
        <v>286</v>
      </c>
      <c r="B38" s="31" t="s">
        <v>359</v>
      </c>
      <c r="C38" s="31"/>
      <c r="D38" s="31"/>
      <c r="E38" s="31"/>
      <c r="F38" s="34"/>
      <c r="G38" s="34"/>
      <c r="H38" s="34"/>
      <c r="I38" s="34"/>
      <c r="J38" s="34"/>
      <c r="K38" s="34"/>
      <c r="L38" s="34"/>
      <c r="M38" s="187"/>
    </row>
    <row r="39" spans="1:13" ht="15.75">
      <c r="A39" s="168">
        <v>1</v>
      </c>
      <c r="B39" s="51" t="s">
        <v>726</v>
      </c>
      <c r="C39" s="31"/>
      <c r="D39" s="31"/>
      <c r="E39" s="31"/>
      <c r="F39" s="34"/>
      <c r="G39" s="34"/>
      <c r="H39" s="34"/>
      <c r="I39" s="34"/>
      <c r="J39" s="34"/>
      <c r="K39" s="34"/>
      <c r="L39" s="34"/>
      <c r="M39" s="187"/>
    </row>
    <row r="40" spans="1:13" ht="15.75">
      <c r="A40" s="168">
        <v>2</v>
      </c>
      <c r="B40" s="51" t="s">
        <v>727</v>
      </c>
      <c r="C40" s="31"/>
      <c r="D40" s="31"/>
      <c r="E40" s="31"/>
      <c r="F40" s="34"/>
      <c r="G40" s="34"/>
      <c r="H40" s="34"/>
      <c r="I40" s="34"/>
      <c r="J40" s="34"/>
      <c r="K40" s="34"/>
      <c r="L40" s="34"/>
      <c r="M40" s="187"/>
    </row>
    <row r="41" spans="1:13" ht="15.75">
      <c r="A41" s="168" t="s">
        <v>728</v>
      </c>
      <c r="B41" s="51"/>
      <c r="C41" s="31"/>
      <c r="D41" s="31"/>
      <c r="E41" s="31"/>
      <c r="F41" s="34"/>
      <c r="G41" s="34"/>
      <c r="H41" s="34"/>
      <c r="I41" s="34"/>
      <c r="J41" s="34"/>
      <c r="K41" s="34"/>
      <c r="L41" s="34"/>
      <c r="M41" s="187"/>
    </row>
    <row r="42" spans="1:13" ht="15.75">
      <c r="A42" s="188" t="s">
        <v>288</v>
      </c>
      <c r="B42" s="38" t="s">
        <v>401</v>
      </c>
      <c r="C42" s="31"/>
      <c r="D42" s="31"/>
      <c r="E42" s="31"/>
      <c r="F42" s="34"/>
      <c r="G42" s="34"/>
      <c r="H42" s="34"/>
      <c r="I42" s="34"/>
      <c r="J42" s="34"/>
      <c r="K42" s="34"/>
      <c r="L42" s="34"/>
      <c r="M42" s="187"/>
    </row>
    <row r="43" spans="1:13" ht="15.75">
      <c r="A43" s="168">
        <v>1</v>
      </c>
      <c r="B43" s="51" t="s">
        <v>726</v>
      </c>
      <c r="C43" s="31"/>
      <c r="D43" s="31"/>
      <c r="E43" s="31"/>
      <c r="F43" s="34"/>
      <c r="G43" s="34"/>
      <c r="H43" s="34"/>
      <c r="I43" s="34"/>
      <c r="J43" s="34"/>
      <c r="K43" s="34"/>
      <c r="L43" s="34"/>
      <c r="M43" s="187"/>
    </row>
    <row r="44" spans="1:13" ht="15.75">
      <c r="A44" s="168"/>
      <c r="B44" s="51" t="s">
        <v>763</v>
      </c>
      <c r="C44" s="31"/>
      <c r="D44" s="31"/>
      <c r="E44" s="31"/>
      <c r="F44" s="34"/>
      <c r="G44" s="34"/>
      <c r="H44" s="34"/>
      <c r="I44" s="34"/>
      <c r="J44" s="34"/>
      <c r="K44" s="34"/>
      <c r="L44" s="34"/>
      <c r="M44" s="187"/>
    </row>
    <row r="45" spans="1:13" ht="15.75">
      <c r="A45" s="168">
        <v>2</v>
      </c>
      <c r="B45" s="51" t="s">
        <v>727</v>
      </c>
      <c r="C45" s="31"/>
      <c r="D45" s="31"/>
      <c r="E45" s="31"/>
      <c r="F45" s="34"/>
      <c r="G45" s="34"/>
      <c r="H45" s="34"/>
      <c r="I45" s="34"/>
      <c r="J45" s="34"/>
      <c r="K45" s="34"/>
      <c r="L45" s="34"/>
      <c r="M45" s="187"/>
    </row>
    <row r="46" spans="1:13" ht="15.75">
      <c r="A46" s="168"/>
      <c r="B46" s="51" t="s">
        <v>763</v>
      </c>
      <c r="C46" s="51"/>
      <c r="D46" s="51"/>
      <c r="E46" s="51"/>
      <c r="F46" s="34"/>
      <c r="G46" s="34"/>
      <c r="H46" s="34"/>
      <c r="I46" s="34"/>
      <c r="J46" s="34"/>
      <c r="K46" s="34"/>
      <c r="L46" s="34"/>
      <c r="M46" s="187"/>
    </row>
    <row r="47" spans="1:13" ht="15.75">
      <c r="A47" s="168" t="s">
        <v>728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187"/>
    </row>
    <row r="48" spans="1:13" ht="15.75" customHeight="1">
      <c r="A48" s="664" t="s">
        <v>402</v>
      </c>
      <c r="B48" s="664"/>
      <c r="C48" s="51"/>
      <c r="D48" s="51"/>
      <c r="E48" s="51"/>
      <c r="F48" s="34"/>
      <c r="G48" s="34"/>
      <c r="H48" s="34"/>
      <c r="I48" s="34"/>
      <c r="J48" s="34"/>
      <c r="K48" s="34"/>
      <c r="L48" s="34"/>
      <c r="M48" s="187"/>
    </row>
    <row r="49" spans="1:13" ht="31.5">
      <c r="A49" s="164"/>
      <c r="B49" s="31" t="s">
        <v>403</v>
      </c>
      <c r="C49" s="31"/>
      <c r="D49" s="51"/>
      <c r="E49" s="51"/>
      <c r="F49" s="34"/>
      <c r="G49" s="34"/>
      <c r="H49" s="34"/>
      <c r="I49" s="34"/>
      <c r="J49" s="34"/>
      <c r="K49" s="34"/>
      <c r="L49" s="34"/>
      <c r="M49" s="187"/>
    </row>
    <row r="50" spans="1:13" ht="15.75">
      <c r="A50" s="168">
        <v>1</v>
      </c>
      <c r="B50" s="51" t="s">
        <v>726</v>
      </c>
      <c r="C50" s="51"/>
      <c r="D50" s="51"/>
      <c r="E50" s="51"/>
      <c r="F50" s="34"/>
      <c r="G50" s="34"/>
      <c r="H50" s="34"/>
      <c r="I50" s="34"/>
      <c r="J50" s="34"/>
      <c r="K50" s="34"/>
      <c r="L50" s="34"/>
      <c r="M50" s="187"/>
    </row>
    <row r="51" spans="1:13" ht="15.75">
      <c r="A51" s="168">
        <v>2</v>
      </c>
      <c r="B51" s="51" t="s">
        <v>727</v>
      </c>
      <c r="C51" s="51"/>
      <c r="D51" s="51"/>
      <c r="E51" s="51"/>
      <c r="F51" s="34"/>
      <c r="G51" s="34"/>
      <c r="H51" s="34"/>
      <c r="I51" s="34"/>
      <c r="J51" s="34"/>
      <c r="K51" s="34"/>
      <c r="L51" s="34"/>
      <c r="M51" s="187"/>
    </row>
    <row r="52" spans="1:13" ht="15.75">
      <c r="A52" s="169" t="s">
        <v>728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200"/>
    </row>
    <row r="53" spans="1:13" ht="15.75">
      <c r="A53" s="201"/>
      <c r="B53" s="20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201"/>
      <c r="B54" s="202" t="s">
        <v>84</v>
      </c>
      <c r="C54" s="203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ht="15.75" customHeight="1">
      <c r="A55" s="201"/>
      <c r="B55" s="661" t="s">
        <v>85</v>
      </c>
      <c r="C55" s="661"/>
      <c r="D55" s="661"/>
      <c r="E55" s="661"/>
      <c r="F55" s="201"/>
      <c r="G55" s="201"/>
      <c r="H55" s="201"/>
      <c r="I55" s="201"/>
      <c r="J55" s="201"/>
      <c r="K55" s="201"/>
      <c r="L55" s="201"/>
      <c r="M55" s="201"/>
    </row>
    <row r="56" spans="1:13" ht="15.75">
      <c r="A56" s="70"/>
      <c r="B56" s="27" t="s">
        <v>86</v>
      </c>
      <c r="F56" s="70"/>
      <c r="G56" s="70"/>
      <c r="H56" s="70"/>
      <c r="I56" s="70"/>
      <c r="J56" s="70"/>
      <c r="K56" s="70"/>
      <c r="L56" s="70"/>
      <c r="M56" s="70"/>
    </row>
    <row r="57" spans="1:13" ht="15.75">
      <c r="A57" s="70"/>
      <c r="F57" s="70"/>
      <c r="G57" s="70"/>
      <c r="H57" s="70"/>
      <c r="I57" s="70"/>
      <c r="J57" s="70"/>
      <c r="K57" s="70"/>
      <c r="L57" s="70"/>
      <c r="M57" s="70"/>
    </row>
    <row r="58" spans="1:13" ht="15.75" customHeight="1">
      <c r="A58" s="70"/>
      <c r="B58" s="662" t="s">
        <v>407</v>
      </c>
      <c r="C58" s="662"/>
      <c r="D58" s="662"/>
      <c r="E58" s="662"/>
      <c r="F58" s="70"/>
      <c r="G58" s="70"/>
      <c r="H58" s="70"/>
      <c r="I58" s="70"/>
      <c r="J58" s="70"/>
      <c r="K58" s="70"/>
      <c r="L58" s="70"/>
      <c r="M58" s="70"/>
    </row>
    <row r="59" spans="1:13" ht="15.75">
      <c r="A59" s="70"/>
      <c r="B59" s="71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ht="15.75">
      <c r="A61" s="73"/>
    </row>
    <row r="62" spans="1:3" ht="15.75">
      <c r="A62" s="76"/>
      <c r="C62" s="205"/>
    </row>
    <row r="63" spans="4:13" ht="15.75">
      <c r="D63" s="78"/>
      <c r="F63" s="531"/>
      <c r="G63" s="531"/>
      <c r="H63" s="206"/>
      <c r="I63" s="206"/>
      <c r="J63" s="206"/>
      <c r="K63" s="206"/>
      <c r="L63" s="206"/>
      <c r="M63" s="206"/>
    </row>
    <row r="64" spans="1:4" ht="15.75">
      <c r="A64" s="53"/>
      <c r="D64" s="173"/>
    </row>
  </sheetData>
  <sheetProtection selectLockedCells="1" selectUnlockedCells="1"/>
  <mergeCells count="16">
    <mergeCell ref="B55:E55"/>
    <mergeCell ref="B58:E58"/>
    <mergeCell ref="A7:M7"/>
    <mergeCell ref="A16:A18"/>
    <mergeCell ref="B16:B18"/>
    <mergeCell ref="C16:C18"/>
    <mergeCell ref="D16:E17"/>
    <mergeCell ref="F16:F18"/>
    <mergeCell ref="K17:L17"/>
    <mergeCell ref="A48:B48"/>
    <mergeCell ref="I16:L16"/>
    <mergeCell ref="M16:M18"/>
    <mergeCell ref="G16:G18"/>
    <mergeCell ref="H16:H18"/>
    <mergeCell ref="I17:I18"/>
    <mergeCell ref="J17:J18"/>
  </mergeCells>
  <printOptions/>
  <pageMargins left="1.1298611111111112" right="0.39375" top="0.35" bottom="0.2701388888888889" header="0.5118055555555555" footer="0.5118055555555555"/>
  <pageSetup horizontalDpi="300" verticalDpi="3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27" customWidth="1"/>
    <col min="2" max="2" width="34.875" style="27" customWidth="1"/>
    <col min="3" max="3" width="15.00390625" style="27" customWidth="1"/>
    <col min="4" max="4" width="14.375" style="27" customWidth="1"/>
    <col min="5" max="5" width="30.75390625" style="27" customWidth="1"/>
    <col min="6" max="16384" width="9.00390625" style="27" customWidth="1"/>
  </cols>
  <sheetData>
    <row r="1" spans="1:5" ht="12.75" customHeight="1">
      <c r="A1" s="720" t="s">
        <v>87</v>
      </c>
      <c r="B1" s="720"/>
      <c r="C1" s="720"/>
      <c r="D1" s="720"/>
      <c r="E1" s="720"/>
    </row>
    <row r="2" spans="1:5" ht="15.75">
      <c r="A2" s="174"/>
      <c r="B2" s="174"/>
      <c r="C2" s="360"/>
      <c r="D2"/>
      <c r="E2" s="172" t="s">
        <v>334</v>
      </c>
    </row>
    <row r="3" spans="4:5" ht="15.75">
      <c r="D3"/>
      <c r="E3" s="172" t="s">
        <v>88</v>
      </c>
    </row>
    <row r="4" spans="4:5" ht="15.75">
      <c r="D4" t="s">
        <v>89</v>
      </c>
      <c r="E4" s="172"/>
    </row>
    <row r="5" spans="4:5" ht="15.75">
      <c r="D5"/>
      <c r="E5" s="172"/>
    </row>
    <row r="6" spans="4:7" ht="31.5" customHeight="1">
      <c r="D6"/>
      <c r="E6" s="175" t="s">
        <v>337</v>
      </c>
      <c r="F6" s="732"/>
      <c r="G6" s="732"/>
    </row>
    <row r="7" spans="4:7" ht="15.75">
      <c r="D7"/>
      <c r="E7" s="172" t="s">
        <v>990</v>
      </c>
      <c r="F7" s="532"/>
      <c r="G7" s="532"/>
    </row>
    <row r="8" spans="4:5" ht="15.75">
      <c r="D8"/>
      <c r="E8" s="172" t="s">
        <v>339</v>
      </c>
    </row>
    <row r="9" spans="4:5" ht="15.75">
      <c r="D9"/>
      <c r="E9" s="172"/>
    </row>
    <row r="10" spans="4:5" ht="15.75">
      <c r="D10"/>
      <c r="E10" s="172" t="s">
        <v>991</v>
      </c>
    </row>
    <row r="11" spans="1:5" ht="15.75">
      <c r="A11" s="173"/>
      <c r="E11" s="172"/>
    </row>
    <row r="12" spans="1:5" ht="12.75" customHeight="1">
      <c r="A12" s="692" t="s">
        <v>340</v>
      </c>
      <c r="B12" s="693" t="s">
        <v>1074</v>
      </c>
      <c r="C12" s="690" t="s">
        <v>743</v>
      </c>
      <c r="D12" s="690"/>
      <c r="E12" s="694" t="s">
        <v>81</v>
      </c>
    </row>
    <row r="13" spans="1:5" ht="15.75">
      <c r="A13" s="692"/>
      <c r="B13" s="693"/>
      <c r="C13" s="690"/>
      <c r="D13" s="690"/>
      <c r="E13" s="694"/>
    </row>
    <row r="14" spans="1:7" ht="15.75">
      <c r="A14" s="692"/>
      <c r="B14" s="693"/>
      <c r="C14" s="179" t="s">
        <v>90</v>
      </c>
      <c r="D14" s="179" t="s">
        <v>91</v>
      </c>
      <c r="E14" s="694"/>
      <c r="F14" s="532"/>
      <c r="G14" s="532"/>
    </row>
    <row r="15" spans="1:5" ht="32.25" customHeight="1">
      <c r="A15" s="533">
        <v>1</v>
      </c>
      <c r="B15" s="534" t="s">
        <v>1080</v>
      </c>
      <c r="C15" s="535">
        <v>32141.4</v>
      </c>
      <c r="D15" s="535">
        <f>D19+D23</f>
        <v>100829.6</v>
      </c>
      <c r="E15" s="185"/>
    </row>
    <row r="16" spans="1:5" ht="31.5">
      <c r="A16" s="536" t="s">
        <v>276</v>
      </c>
      <c r="B16" s="51" t="s">
        <v>1081</v>
      </c>
      <c r="C16" s="537"/>
      <c r="D16" s="537"/>
      <c r="E16" s="331"/>
    </row>
    <row r="17" spans="1:5" ht="31.5">
      <c r="A17" s="536" t="s">
        <v>360</v>
      </c>
      <c r="B17" s="51" t="s">
        <v>1082</v>
      </c>
      <c r="C17" s="537">
        <v>0</v>
      </c>
      <c r="D17" s="538">
        <v>68519.8</v>
      </c>
      <c r="E17" s="331"/>
    </row>
    <row r="18" spans="1:7" ht="15.75">
      <c r="A18" s="536" t="s">
        <v>363</v>
      </c>
      <c r="B18" s="51" t="s">
        <v>1083</v>
      </c>
      <c r="C18" s="537"/>
      <c r="D18" s="537"/>
      <c r="E18" s="331"/>
      <c r="F18" s="539"/>
      <c r="G18" s="539"/>
    </row>
    <row r="19" spans="1:5" ht="47.25">
      <c r="A19" s="536" t="s">
        <v>366</v>
      </c>
      <c r="B19" s="51" t="s">
        <v>0</v>
      </c>
      <c r="C19" s="538">
        <v>0</v>
      </c>
      <c r="D19" s="538">
        <v>68519.8</v>
      </c>
      <c r="E19" s="331"/>
    </row>
    <row r="20" spans="1:5" ht="31.5">
      <c r="A20" s="536" t="s">
        <v>1</v>
      </c>
      <c r="B20" s="51" t="s">
        <v>2</v>
      </c>
      <c r="C20" s="538"/>
      <c r="D20" s="538"/>
      <c r="E20" s="331"/>
    </row>
    <row r="21" spans="1:5" ht="31.5">
      <c r="A21" s="536" t="s">
        <v>3</v>
      </c>
      <c r="B21" s="51" t="s">
        <v>4</v>
      </c>
      <c r="C21" s="537">
        <v>0</v>
      </c>
      <c r="D21" s="538">
        <v>68519.8</v>
      </c>
      <c r="E21" s="331"/>
    </row>
    <row r="22" spans="1:5" ht="15.75">
      <c r="A22" s="536" t="s">
        <v>368</v>
      </c>
      <c r="B22" s="51" t="s">
        <v>5</v>
      </c>
      <c r="C22" s="537"/>
      <c r="D22" s="537"/>
      <c r="E22" s="331"/>
    </row>
    <row r="23" spans="1:5" ht="15.75">
      <c r="A23" s="536" t="s">
        <v>278</v>
      </c>
      <c r="B23" s="51" t="s">
        <v>878</v>
      </c>
      <c r="C23" s="538">
        <v>32141.4</v>
      </c>
      <c r="D23" s="538">
        <v>32309.8</v>
      </c>
      <c r="E23" s="331"/>
    </row>
    <row r="24" spans="1:5" ht="15.75">
      <c r="A24" s="536" t="s">
        <v>6</v>
      </c>
      <c r="B24" s="51" t="s">
        <v>7</v>
      </c>
      <c r="C24" s="537">
        <f>C23</f>
        <v>32141.4</v>
      </c>
      <c r="D24" s="537">
        <v>32141</v>
      </c>
      <c r="E24" s="331"/>
    </row>
    <row r="25" spans="1:5" ht="15.75">
      <c r="A25" s="536" t="s">
        <v>8</v>
      </c>
      <c r="B25" s="51" t="s">
        <v>9</v>
      </c>
      <c r="C25" s="537"/>
      <c r="D25" s="537">
        <f>D23-D24</f>
        <v>168.79999999999927</v>
      </c>
      <c r="E25" s="331"/>
    </row>
    <row r="26" spans="1:5" ht="31.5">
      <c r="A26" s="536" t="s">
        <v>10</v>
      </c>
      <c r="B26" s="51" t="s">
        <v>11</v>
      </c>
      <c r="C26" s="537"/>
      <c r="D26" s="537"/>
      <c r="E26" s="331"/>
    </row>
    <row r="27" spans="1:5" ht="15.75">
      <c r="A27" s="536" t="s">
        <v>281</v>
      </c>
      <c r="B27" s="51" t="s">
        <v>12</v>
      </c>
      <c r="C27" s="537"/>
      <c r="D27" s="538"/>
      <c r="E27" s="331"/>
    </row>
    <row r="28" spans="1:5" ht="15.75">
      <c r="A28" s="536" t="s">
        <v>283</v>
      </c>
      <c r="B28" s="51" t="s">
        <v>13</v>
      </c>
      <c r="C28" s="537">
        <v>0</v>
      </c>
      <c r="D28" s="538"/>
      <c r="E28" s="331"/>
    </row>
    <row r="29" spans="1:5" ht="15.75">
      <c r="A29" s="536" t="s">
        <v>14</v>
      </c>
      <c r="B29" s="51" t="s">
        <v>15</v>
      </c>
      <c r="C29" s="537"/>
      <c r="D29" s="537"/>
      <c r="E29" s="331"/>
    </row>
    <row r="30" spans="1:5" ht="31.5">
      <c r="A30" s="540" t="s">
        <v>709</v>
      </c>
      <c r="B30" s="541" t="s">
        <v>16</v>
      </c>
      <c r="C30" s="542"/>
      <c r="D30" s="542"/>
      <c r="E30" s="334"/>
    </row>
    <row r="31" spans="1:5" ht="15.75">
      <c r="A31" s="543" t="s">
        <v>396</v>
      </c>
      <c r="B31" s="534" t="s">
        <v>17</v>
      </c>
      <c r="C31" s="544"/>
      <c r="D31" s="537">
        <f>D38</f>
        <v>0</v>
      </c>
      <c r="E31" s="545"/>
    </row>
    <row r="32" spans="1:5" ht="15.75">
      <c r="A32" s="536" t="s">
        <v>286</v>
      </c>
      <c r="B32" s="51" t="s">
        <v>18</v>
      </c>
      <c r="C32" s="546"/>
      <c r="D32" s="537"/>
      <c r="E32" s="331"/>
    </row>
    <row r="33" spans="1:5" ht="15.75">
      <c r="A33" s="536" t="s">
        <v>288</v>
      </c>
      <c r="B33" s="51" t="s">
        <v>19</v>
      </c>
      <c r="C33" s="546"/>
      <c r="D33" s="546"/>
      <c r="E33" s="331"/>
    </row>
    <row r="34" spans="1:5" ht="15.75">
      <c r="A34" s="547" t="s">
        <v>290</v>
      </c>
      <c r="B34" s="51" t="s">
        <v>20</v>
      </c>
      <c r="C34" s="548"/>
      <c r="D34" s="548"/>
      <c r="E34" s="549"/>
    </row>
    <row r="35" spans="1:5" ht="15.75">
      <c r="A35" s="547" t="s">
        <v>921</v>
      </c>
      <c r="B35" s="51" t="s">
        <v>21</v>
      </c>
      <c r="C35" s="548"/>
      <c r="D35" s="548"/>
      <c r="E35" s="549"/>
    </row>
    <row r="36" spans="1:5" ht="15.75">
      <c r="A36" s="536" t="s">
        <v>923</v>
      </c>
      <c r="B36" s="51" t="s">
        <v>22</v>
      </c>
      <c r="C36" s="548"/>
      <c r="D36" s="548"/>
      <c r="E36" s="549"/>
    </row>
    <row r="37" spans="1:5" ht="21.75" customHeight="1">
      <c r="A37" s="536" t="s">
        <v>925</v>
      </c>
      <c r="B37" s="51" t="s">
        <v>23</v>
      </c>
      <c r="C37" s="548"/>
      <c r="D37" s="548"/>
      <c r="E37" s="549"/>
    </row>
    <row r="38" spans="1:5" ht="15.75">
      <c r="A38" s="540" t="s">
        <v>24</v>
      </c>
      <c r="B38" s="541" t="s">
        <v>25</v>
      </c>
      <c r="C38" s="550"/>
      <c r="D38" s="537"/>
      <c r="E38" s="551"/>
    </row>
    <row r="39" spans="1:5" ht="31.5">
      <c r="A39" s="552"/>
      <c r="B39" s="553" t="s">
        <v>26</v>
      </c>
      <c r="C39" s="554">
        <f>C15+C31</f>
        <v>32141.4</v>
      </c>
      <c r="D39" s="554">
        <f>D15+D31</f>
        <v>100829.6</v>
      </c>
      <c r="E39" s="555"/>
    </row>
    <row r="40" spans="1:5" ht="15.75">
      <c r="A40" s="307"/>
      <c r="B40" s="51" t="s">
        <v>27</v>
      </c>
      <c r="C40" s="548"/>
      <c r="D40" s="548"/>
      <c r="E40" s="549"/>
    </row>
    <row r="41" spans="1:5" ht="15.75">
      <c r="A41" s="307"/>
      <c r="B41" s="454" t="s">
        <v>28</v>
      </c>
      <c r="C41" s="548"/>
      <c r="D41" s="548"/>
      <c r="E41" s="549"/>
    </row>
    <row r="42" spans="1:5" ht="15.75">
      <c r="A42" s="455"/>
      <c r="B42" s="456" t="s">
        <v>29</v>
      </c>
      <c r="C42" s="550"/>
      <c r="D42" s="550"/>
      <c r="E42" s="551"/>
    </row>
    <row r="43" spans="1:5" ht="15.75">
      <c r="A43" s="73"/>
      <c r="B43" s="556"/>
      <c r="C43" s="72"/>
      <c r="D43" s="72"/>
      <c r="E43" s="71"/>
    </row>
    <row r="44" spans="1:4" ht="15.75">
      <c r="A44" s="73" t="s">
        <v>92</v>
      </c>
      <c r="C44" s="70"/>
      <c r="D44" s="70"/>
    </row>
    <row r="45" spans="1:4" ht="15.75">
      <c r="A45" s="73" t="s">
        <v>93</v>
      </c>
      <c r="C45" s="70"/>
      <c r="D45" s="70"/>
    </row>
    <row r="46" spans="1:4" ht="15.75">
      <c r="A46" s="73"/>
      <c r="C46" s="70"/>
      <c r="D46" s="70"/>
    </row>
    <row r="47" spans="1:5" ht="15.75">
      <c r="A47" s="72" t="s">
        <v>94</v>
      </c>
      <c r="B47" s="458"/>
      <c r="C47" s="70"/>
      <c r="D47" s="70"/>
      <c r="E47" s="72"/>
    </row>
    <row r="48" spans="3:4" ht="15.75">
      <c r="C48" s="70"/>
      <c r="D48" s="70"/>
    </row>
    <row r="49" spans="3:4" ht="15.75">
      <c r="C49" s="70"/>
      <c r="D49" s="70"/>
    </row>
    <row r="50" spans="1:7" ht="15.75">
      <c r="A50" s="72"/>
      <c r="B50" s="458"/>
      <c r="C50" s="70"/>
      <c r="D50" s="70"/>
      <c r="E50" s="72"/>
      <c r="F50" s="71"/>
      <c r="G50" s="71"/>
    </row>
    <row r="51" spans="3:4" ht="15.75">
      <c r="C51" s="70"/>
      <c r="D51" s="70"/>
    </row>
    <row r="52" spans="3:4" ht="15.75">
      <c r="C52" s="70"/>
      <c r="D52" s="70"/>
    </row>
    <row r="53" spans="3:4" ht="15.75">
      <c r="C53" s="70"/>
      <c r="D53" s="70"/>
    </row>
    <row r="54" spans="3:4" ht="15.75">
      <c r="C54" s="70"/>
      <c r="D54" s="70"/>
    </row>
    <row r="55" spans="3:4" ht="15.75">
      <c r="C55" s="70"/>
      <c r="D55" s="70"/>
    </row>
    <row r="56" spans="3:4" ht="15.75">
      <c r="C56" s="70"/>
      <c r="D56" s="70"/>
    </row>
    <row r="57" spans="3:4" ht="15.75">
      <c r="C57" s="70"/>
      <c r="D57" s="70"/>
    </row>
    <row r="58" spans="3:4" ht="15.75">
      <c r="C58" s="70"/>
      <c r="D58" s="70"/>
    </row>
    <row r="59" spans="3:4" ht="15.75">
      <c r="C59" s="70"/>
      <c r="D59" s="70"/>
    </row>
    <row r="60" spans="3:4" ht="15.75">
      <c r="C60" s="70"/>
      <c r="D60" s="70"/>
    </row>
    <row r="61" spans="3:4" ht="15.75">
      <c r="C61" s="70"/>
      <c r="D61" s="70"/>
    </row>
    <row r="62" spans="3:4" ht="15.75">
      <c r="C62" s="70"/>
      <c r="D62" s="70"/>
    </row>
    <row r="63" spans="3:4" ht="15.75">
      <c r="C63" s="70"/>
      <c r="D63" s="70"/>
    </row>
    <row r="64" spans="3:4" ht="15.75">
      <c r="C64" s="201"/>
      <c r="D64" s="201"/>
    </row>
    <row r="68" spans="3:4" ht="15.75">
      <c r="C68" s="70"/>
      <c r="D68" s="70"/>
    </row>
    <row r="69" spans="3:4" ht="15.75">
      <c r="C69" s="70"/>
      <c r="D69" s="70"/>
    </row>
    <row r="72" ht="15.75">
      <c r="C72" s="78"/>
    </row>
    <row r="73" ht="15.75">
      <c r="C73" s="173"/>
    </row>
  </sheetData>
  <sheetProtection selectLockedCells="1" selectUnlockedCells="1"/>
  <mergeCells count="6">
    <mergeCell ref="A1:E1"/>
    <mergeCell ref="F6:G6"/>
    <mergeCell ref="A12:A14"/>
    <mergeCell ref="B12:B14"/>
    <mergeCell ref="C12:D13"/>
    <mergeCell ref="E12:E14"/>
  </mergeCells>
  <printOptions/>
  <pageMargins left="0.9840277777777777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25390625" style="27" customWidth="1"/>
    <col min="2" max="2" width="25.25390625" style="27" customWidth="1"/>
    <col min="3" max="6" width="21.25390625" style="27" customWidth="1"/>
    <col min="7" max="8" width="8.00390625" style="27" customWidth="1"/>
    <col min="9" max="9" width="8.875" style="27" customWidth="1"/>
    <col min="10" max="10" width="10.25390625" style="27" customWidth="1"/>
    <col min="11" max="16384" width="9.00390625" style="27" customWidth="1"/>
  </cols>
  <sheetData>
    <row r="1" spans="5:10" ht="15.75">
      <c r="E1" s="172"/>
      <c r="J1" s="172"/>
    </row>
    <row r="2" ht="15.75">
      <c r="F2" s="172" t="s">
        <v>95</v>
      </c>
    </row>
    <row r="3" ht="15.75">
      <c r="F3" s="172" t="s">
        <v>739</v>
      </c>
    </row>
    <row r="4" ht="15.75">
      <c r="F4" s="172" t="s">
        <v>740</v>
      </c>
    </row>
    <row r="5" ht="15.75">
      <c r="F5" s="172"/>
    </row>
    <row r="6" spans="1:6" ht="32.25" customHeight="1">
      <c r="A6" s="720" t="s">
        <v>310</v>
      </c>
      <c r="B6" s="720"/>
      <c r="C6" s="720"/>
      <c r="D6" s="720"/>
      <c r="E6" s="720"/>
      <c r="F6" s="720"/>
    </row>
    <row r="7" spans="1:6" ht="15.75">
      <c r="A7" s="174"/>
      <c r="B7" s="174"/>
      <c r="C7" s="174"/>
      <c r="D7" s="174"/>
      <c r="E7" s="174"/>
      <c r="F7" s="174"/>
    </row>
    <row r="8" ht="15.75">
      <c r="F8" s="172" t="s">
        <v>334</v>
      </c>
    </row>
    <row r="9" ht="15.75">
      <c r="F9" s="172" t="s">
        <v>741</v>
      </c>
    </row>
    <row r="10" ht="15.75">
      <c r="F10" s="172"/>
    </row>
    <row r="11" ht="15.75">
      <c r="F11" s="175" t="s">
        <v>337</v>
      </c>
    </row>
    <row r="12" ht="15.75">
      <c r="F12" s="172" t="s">
        <v>338</v>
      </c>
    </row>
    <row r="13" ht="15.75">
      <c r="F13" s="172" t="s">
        <v>339</v>
      </c>
    </row>
    <row r="15" spans="1:6" ht="15.75" customHeight="1">
      <c r="A15" s="657" t="s">
        <v>731</v>
      </c>
      <c r="B15" s="715" t="s">
        <v>732</v>
      </c>
      <c r="C15" s="733" t="s">
        <v>349</v>
      </c>
      <c r="D15" s="733"/>
      <c r="E15" s="734" t="s">
        <v>96</v>
      </c>
      <c r="F15" s="734"/>
    </row>
    <row r="16" spans="1:6" ht="15.75" customHeight="1">
      <c r="A16" s="657"/>
      <c r="B16" s="715"/>
      <c r="C16" s="33" t="s">
        <v>97</v>
      </c>
      <c r="D16" s="33" t="s">
        <v>74</v>
      </c>
      <c r="E16" s="33" t="s">
        <v>97</v>
      </c>
      <c r="F16" s="557" t="s">
        <v>74</v>
      </c>
    </row>
    <row r="17" spans="1:6" ht="15.75" customHeight="1">
      <c r="A17" s="657"/>
      <c r="B17" s="715"/>
      <c r="C17" s="33" t="s">
        <v>734</v>
      </c>
      <c r="D17" s="33" t="s">
        <v>734</v>
      </c>
      <c r="E17" s="33" t="s">
        <v>734</v>
      </c>
      <c r="F17" s="557" t="s">
        <v>734</v>
      </c>
    </row>
    <row r="18" spans="1:6" ht="15.75">
      <c r="A18" s="558">
        <v>1</v>
      </c>
      <c r="B18" s="32">
        <v>2</v>
      </c>
      <c r="C18" s="388">
        <v>3</v>
      </c>
      <c r="D18" s="388">
        <v>4</v>
      </c>
      <c r="E18" s="388">
        <v>5</v>
      </c>
      <c r="F18" s="478">
        <v>6</v>
      </c>
    </row>
    <row r="19" spans="1:6" ht="15.75">
      <c r="A19" s="559"/>
      <c r="B19" s="560"/>
      <c r="C19" s="379"/>
      <c r="D19" s="379"/>
      <c r="E19" s="379"/>
      <c r="F19" s="380"/>
    </row>
    <row r="20" spans="1:10" ht="15.75">
      <c r="A20" s="561"/>
      <c r="B20" s="562"/>
      <c r="C20" s="562"/>
      <c r="D20" s="562"/>
      <c r="E20" s="562"/>
      <c r="F20" s="562"/>
      <c r="G20" s="562"/>
      <c r="H20" s="562"/>
      <c r="I20" s="562"/>
      <c r="J20" s="71"/>
    </row>
    <row r="21" ht="15.75">
      <c r="B21" s="27" t="s">
        <v>92</v>
      </c>
    </row>
    <row r="23" ht="15.75">
      <c r="E23" s="71"/>
    </row>
    <row r="24" ht="15.75">
      <c r="E24" s="71"/>
    </row>
    <row r="25" ht="15.75">
      <c r="E25" s="71"/>
    </row>
    <row r="26" ht="15.75">
      <c r="A26" s="76"/>
    </row>
    <row r="28" ht="15.75">
      <c r="A28" s="53"/>
    </row>
  </sheetData>
  <sheetProtection selectLockedCells="1" selectUnlockedCells="1"/>
  <mergeCells count="5">
    <mergeCell ref="A6:F6"/>
    <mergeCell ref="A15:A17"/>
    <mergeCell ref="B15:B17"/>
    <mergeCell ref="C15:D15"/>
    <mergeCell ref="E15:F15"/>
  </mergeCells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00390625" style="27" customWidth="1"/>
    <col min="2" max="2" width="37.25390625" style="27" customWidth="1"/>
    <col min="3" max="3" width="13.375" style="27" customWidth="1"/>
    <col min="4" max="5" width="10.875" style="27" customWidth="1"/>
    <col min="6" max="6" width="6.125" style="27" customWidth="1"/>
    <col min="7" max="7" width="6.375" style="27" customWidth="1"/>
    <col min="8" max="8" width="6.125" style="27" customWidth="1"/>
    <col min="9" max="9" width="6.375" style="27" customWidth="1"/>
    <col min="10" max="10" width="6.125" style="27" customWidth="1"/>
    <col min="11" max="11" width="6.375" style="27" customWidth="1"/>
    <col min="12" max="12" width="6.125" style="27" customWidth="1"/>
    <col min="13" max="13" width="6.375" style="27" customWidth="1"/>
    <col min="14" max="14" width="9.875" style="530" customWidth="1"/>
    <col min="15" max="15" width="13.25390625" style="530" customWidth="1"/>
    <col min="16" max="16" width="9.875" style="530" customWidth="1"/>
    <col min="17" max="17" width="13.25390625" style="530" customWidth="1"/>
    <col min="18" max="18" width="14.375" style="27" customWidth="1"/>
    <col min="19" max="19" width="12.25390625" style="27" customWidth="1"/>
    <col min="20" max="20" width="6.25390625" style="27" customWidth="1"/>
    <col min="21" max="22" width="14.375" style="27" customWidth="1"/>
    <col min="23" max="23" width="37.50390625" style="27" customWidth="1"/>
    <col min="24" max="16384" width="9.00390625" style="27" customWidth="1"/>
  </cols>
  <sheetData>
    <row r="2" ht="15.75">
      <c r="W2" s="172" t="s">
        <v>98</v>
      </c>
    </row>
    <row r="3" ht="15.75">
      <c r="W3" s="172" t="s">
        <v>739</v>
      </c>
    </row>
    <row r="4" ht="15.75">
      <c r="W4" s="172" t="s">
        <v>740</v>
      </c>
    </row>
    <row r="5" ht="15.75">
      <c r="W5" s="172"/>
    </row>
    <row r="6" spans="1:23" ht="30.75" customHeight="1">
      <c r="A6" s="720" t="s">
        <v>312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</row>
    <row r="7" ht="15.75">
      <c r="W7" s="172" t="s">
        <v>334</v>
      </c>
    </row>
    <row r="8" ht="15.75">
      <c r="W8" s="172" t="s">
        <v>741</v>
      </c>
    </row>
    <row r="9" ht="15.75">
      <c r="W9" s="172"/>
    </row>
    <row r="10" ht="15.75">
      <c r="W10" s="175" t="s">
        <v>337</v>
      </c>
    </row>
    <row r="11" spans="1:23" ht="15.75">
      <c r="A11" s="173"/>
      <c r="W11" s="172" t="s">
        <v>338</v>
      </c>
    </row>
    <row r="12" spans="1:23" ht="15.75">
      <c r="A12" s="173"/>
      <c r="W12" s="172" t="s">
        <v>339</v>
      </c>
    </row>
    <row r="14" spans="1:23" ht="126" customHeight="1">
      <c r="A14" s="731" t="s">
        <v>340</v>
      </c>
      <c r="B14" s="690" t="s">
        <v>341</v>
      </c>
      <c r="C14" s="690" t="s">
        <v>76</v>
      </c>
      <c r="D14" s="690" t="s">
        <v>743</v>
      </c>
      <c r="E14" s="690"/>
      <c r="F14" s="690"/>
      <c r="G14" s="690"/>
      <c r="H14" s="690"/>
      <c r="I14" s="690"/>
      <c r="J14" s="690"/>
      <c r="K14" s="690"/>
      <c r="L14" s="690"/>
      <c r="M14" s="690"/>
      <c r="N14" s="690" t="s">
        <v>77</v>
      </c>
      <c r="O14" s="690"/>
      <c r="P14" s="690" t="s">
        <v>99</v>
      </c>
      <c r="Q14" s="690"/>
      <c r="R14" s="690" t="s">
        <v>79</v>
      </c>
      <c r="S14" s="690" t="s">
        <v>80</v>
      </c>
      <c r="T14" s="690"/>
      <c r="U14" s="690"/>
      <c r="V14" s="690"/>
      <c r="W14" s="730" t="s">
        <v>81</v>
      </c>
    </row>
    <row r="15" spans="1:23" ht="31.5" customHeight="1">
      <c r="A15" s="731"/>
      <c r="B15" s="690"/>
      <c r="C15" s="690"/>
      <c r="D15" s="663" t="s">
        <v>748</v>
      </c>
      <c r="E15" s="663"/>
      <c r="F15" s="663" t="s">
        <v>749</v>
      </c>
      <c r="G15" s="663"/>
      <c r="H15" s="663" t="s">
        <v>750</v>
      </c>
      <c r="I15" s="663"/>
      <c r="J15" s="663" t="s">
        <v>751</v>
      </c>
      <c r="K15" s="663"/>
      <c r="L15" s="663" t="s">
        <v>752</v>
      </c>
      <c r="M15" s="663"/>
      <c r="N15" s="690"/>
      <c r="O15" s="690"/>
      <c r="P15" s="690"/>
      <c r="Q15" s="690"/>
      <c r="R15" s="690"/>
      <c r="S15" s="663" t="s">
        <v>356</v>
      </c>
      <c r="T15" s="663" t="s">
        <v>753</v>
      </c>
      <c r="U15" s="663" t="s">
        <v>754</v>
      </c>
      <c r="V15" s="663"/>
      <c r="W15" s="730"/>
    </row>
    <row r="16" spans="1:23" ht="81.75" customHeight="1">
      <c r="A16" s="731"/>
      <c r="B16" s="690"/>
      <c r="C16" s="690"/>
      <c r="D16" s="33" t="s">
        <v>82</v>
      </c>
      <c r="E16" s="33" t="s">
        <v>83</v>
      </c>
      <c r="F16" s="33" t="s">
        <v>757</v>
      </c>
      <c r="G16" s="33" t="s">
        <v>74</v>
      </c>
      <c r="H16" s="33" t="s">
        <v>757</v>
      </c>
      <c r="I16" s="33" t="s">
        <v>74</v>
      </c>
      <c r="J16" s="33" t="s">
        <v>757</v>
      </c>
      <c r="K16" s="33" t="s">
        <v>74</v>
      </c>
      <c r="L16" s="33" t="s">
        <v>757</v>
      </c>
      <c r="M16" s="33" t="s">
        <v>74</v>
      </c>
      <c r="N16" s="33" t="s">
        <v>748</v>
      </c>
      <c r="O16" s="33" t="s">
        <v>100</v>
      </c>
      <c r="P16" s="33" t="s">
        <v>748</v>
      </c>
      <c r="Q16" s="33" t="s">
        <v>101</v>
      </c>
      <c r="R16" s="690"/>
      <c r="S16" s="690"/>
      <c r="T16" s="690"/>
      <c r="U16" s="33" t="s">
        <v>759</v>
      </c>
      <c r="V16" s="33" t="s">
        <v>760</v>
      </c>
      <c r="W16" s="730"/>
    </row>
    <row r="17" spans="1:23" ht="15.75">
      <c r="A17" s="164"/>
      <c r="B17" s="31" t="s">
        <v>357</v>
      </c>
      <c r="C17" s="31"/>
      <c r="D17" s="31"/>
      <c r="E17" s="34"/>
      <c r="F17" s="31"/>
      <c r="G17" s="31"/>
      <c r="H17" s="34"/>
      <c r="I17" s="34"/>
      <c r="J17" s="31"/>
      <c r="K17" s="3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87"/>
    </row>
    <row r="18" spans="1:23" ht="31.5">
      <c r="A18" s="164" t="s">
        <v>473</v>
      </c>
      <c r="B18" s="31" t="s">
        <v>358</v>
      </c>
      <c r="C18" s="31"/>
      <c r="D18" s="31"/>
      <c r="E18" s="31"/>
      <c r="F18" s="31"/>
      <c r="G18" s="31"/>
      <c r="H18" s="31"/>
      <c r="I18" s="31"/>
      <c r="J18" s="31"/>
      <c r="K18" s="31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87"/>
    </row>
    <row r="19" spans="1:23" ht="31.5">
      <c r="A19" s="188" t="s">
        <v>276</v>
      </c>
      <c r="B19" s="31" t="s">
        <v>359</v>
      </c>
      <c r="C19" s="31"/>
      <c r="D19" s="31"/>
      <c r="E19" s="31"/>
      <c r="F19" s="31"/>
      <c r="G19" s="31"/>
      <c r="H19" s="31"/>
      <c r="I19" s="31"/>
      <c r="J19" s="31"/>
      <c r="K19" s="31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87"/>
    </row>
    <row r="20" spans="1:23" ht="15.75">
      <c r="A20" s="168">
        <v>1</v>
      </c>
      <c r="B20" s="51" t="s">
        <v>726</v>
      </c>
      <c r="C20" s="51"/>
      <c r="D20" s="51"/>
      <c r="E20" s="51"/>
      <c r="F20" s="51"/>
      <c r="G20" s="51"/>
      <c r="H20" s="51"/>
      <c r="I20" s="51"/>
      <c r="J20" s="51"/>
      <c r="K20" s="5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87"/>
    </row>
    <row r="21" spans="1:23" ht="15.75">
      <c r="A21" s="168">
        <v>2</v>
      </c>
      <c r="B21" s="51" t="s">
        <v>727</v>
      </c>
      <c r="C21" s="51"/>
      <c r="D21" s="51"/>
      <c r="E21" s="51"/>
      <c r="F21" s="51"/>
      <c r="G21" s="51"/>
      <c r="H21" s="51"/>
      <c r="I21" s="51"/>
      <c r="J21" s="51"/>
      <c r="K21" s="51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87"/>
    </row>
    <row r="22" spans="1:23" ht="15.75">
      <c r="A22" s="168" t="s">
        <v>728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87"/>
    </row>
    <row r="23" spans="1:23" ht="31.5">
      <c r="A23" s="164" t="s">
        <v>278</v>
      </c>
      <c r="B23" s="31" t="s">
        <v>379</v>
      </c>
      <c r="C23" s="31"/>
      <c r="D23" s="51"/>
      <c r="E23" s="51"/>
      <c r="F23" s="51"/>
      <c r="G23" s="51"/>
      <c r="H23" s="51"/>
      <c r="I23" s="51"/>
      <c r="J23" s="51"/>
      <c r="K23" s="51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87"/>
    </row>
    <row r="24" spans="1:23" ht="15.75">
      <c r="A24" s="168">
        <v>1</v>
      </c>
      <c r="B24" s="51" t="s">
        <v>726</v>
      </c>
      <c r="C24" s="51"/>
      <c r="D24" s="51"/>
      <c r="E24" s="51"/>
      <c r="F24" s="51"/>
      <c r="G24" s="51"/>
      <c r="H24" s="51"/>
      <c r="I24" s="51"/>
      <c r="J24" s="51"/>
      <c r="K24" s="5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87"/>
    </row>
    <row r="25" spans="1:23" ht="15.75">
      <c r="A25" s="168">
        <v>2</v>
      </c>
      <c r="B25" s="51" t="s">
        <v>727</v>
      </c>
      <c r="C25" s="51"/>
      <c r="D25" s="51"/>
      <c r="E25" s="51"/>
      <c r="F25" s="51"/>
      <c r="G25" s="51"/>
      <c r="H25" s="51"/>
      <c r="I25" s="51"/>
      <c r="J25" s="51"/>
      <c r="K25" s="5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87"/>
    </row>
    <row r="26" spans="1:23" ht="15.75">
      <c r="A26" s="168" t="s">
        <v>728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87"/>
    </row>
    <row r="27" spans="1:23" ht="31.5">
      <c r="A27" s="164" t="s">
        <v>281</v>
      </c>
      <c r="B27" s="31" t="s">
        <v>386</v>
      </c>
      <c r="C27" s="31"/>
      <c r="D27" s="51"/>
      <c r="E27" s="51"/>
      <c r="F27" s="51"/>
      <c r="G27" s="51"/>
      <c r="H27" s="51"/>
      <c r="I27" s="51"/>
      <c r="J27" s="51"/>
      <c r="K27" s="51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87"/>
    </row>
    <row r="28" spans="1:23" ht="15.75">
      <c r="A28" s="168">
        <v>1</v>
      </c>
      <c r="B28" s="51" t="s">
        <v>726</v>
      </c>
      <c r="C28" s="51"/>
      <c r="D28" s="51"/>
      <c r="E28" s="51"/>
      <c r="F28" s="51"/>
      <c r="G28" s="51"/>
      <c r="H28" s="51"/>
      <c r="I28" s="51"/>
      <c r="J28" s="51"/>
      <c r="K28" s="5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87"/>
    </row>
    <row r="29" spans="1:23" ht="15.75">
      <c r="A29" s="168">
        <v>2</v>
      </c>
      <c r="B29" s="51" t="s">
        <v>727</v>
      </c>
      <c r="C29" s="51"/>
      <c r="D29" s="51"/>
      <c r="E29" s="51"/>
      <c r="F29" s="51"/>
      <c r="G29" s="51"/>
      <c r="H29" s="51"/>
      <c r="I29" s="51"/>
      <c r="J29" s="51"/>
      <c r="K29" s="51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87"/>
    </row>
    <row r="30" spans="1:23" ht="15.75">
      <c r="A30" s="168" t="s">
        <v>728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87"/>
    </row>
    <row r="31" spans="1:23" ht="47.25">
      <c r="A31" s="164" t="s">
        <v>283</v>
      </c>
      <c r="B31" s="31" t="s">
        <v>395</v>
      </c>
      <c r="C31" s="51"/>
      <c r="D31" s="51"/>
      <c r="E31" s="51"/>
      <c r="F31" s="51"/>
      <c r="G31" s="51"/>
      <c r="H31" s="51"/>
      <c r="I31" s="51"/>
      <c r="J31" s="51"/>
      <c r="K31" s="51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87"/>
    </row>
    <row r="32" spans="1:23" ht="15.75">
      <c r="A32" s="168">
        <v>1</v>
      </c>
      <c r="B32" s="51" t="s">
        <v>726</v>
      </c>
      <c r="C32" s="51"/>
      <c r="D32" s="51"/>
      <c r="E32" s="51"/>
      <c r="F32" s="51"/>
      <c r="G32" s="51"/>
      <c r="H32" s="51"/>
      <c r="I32" s="51"/>
      <c r="J32" s="51"/>
      <c r="K32" s="51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87"/>
    </row>
    <row r="33" spans="1:23" ht="15.75">
      <c r="A33" s="168">
        <v>2</v>
      </c>
      <c r="B33" s="51" t="s">
        <v>727</v>
      </c>
      <c r="C33" s="51"/>
      <c r="D33" s="51"/>
      <c r="E33" s="51"/>
      <c r="F33" s="51"/>
      <c r="G33" s="51"/>
      <c r="H33" s="51"/>
      <c r="I33" s="51"/>
      <c r="J33" s="51"/>
      <c r="K33" s="51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87"/>
    </row>
    <row r="34" spans="1:23" ht="15.75">
      <c r="A34" s="168" t="s">
        <v>728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87"/>
    </row>
    <row r="35" spans="1:23" ht="15.75">
      <c r="A35" s="164" t="s">
        <v>396</v>
      </c>
      <c r="B35" s="31" t="s">
        <v>397</v>
      </c>
      <c r="C35" s="31"/>
      <c r="D35" s="31"/>
      <c r="E35" s="31"/>
      <c r="F35" s="31"/>
      <c r="G35" s="31"/>
      <c r="H35" s="31"/>
      <c r="I35" s="31"/>
      <c r="J35" s="31"/>
      <c r="K35" s="31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87"/>
    </row>
    <row r="36" spans="1:23" ht="31.5">
      <c r="A36" s="188" t="s">
        <v>286</v>
      </c>
      <c r="B36" s="31" t="s">
        <v>359</v>
      </c>
      <c r="C36" s="31"/>
      <c r="D36" s="31"/>
      <c r="E36" s="31"/>
      <c r="F36" s="31"/>
      <c r="G36" s="31"/>
      <c r="H36" s="31"/>
      <c r="I36" s="31"/>
      <c r="J36" s="31"/>
      <c r="K36" s="3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87"/>
    </row>
    <row r="37" spans="1:23" ht="15.75">
      <c r="A37" s="168">
        <v>1</v>
      </c>
      <c r="B37" s="51" t="s">
        <v>726</v>
      </c>
      <c r="C37" s="31"/>
      <c r="D37" s="31"/>
      <c r="E37" s="31"/>
      <c r="F37" s="31"/>
      <c r="G37" s="31"/>
      <c r="H37" s="31"/>
      <c r="I37" s="31"/>
      <c r="J37" s="31"/>
      <c r="K37" s="3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87"/>
    </row>
    <row r="38" spans="1:23" ht="15.75">
      <c r="A38" s="168">
        <v>2</v>
      </c>
      <c r="B38" s="51" t="s">
        <v>727</v>
      </c>
      <c r="C38" s="31"/>
      <c r="D38" s="31"/>
      <c r="E38" s="31"/>
      <c r="F38" s="31"/>
      <c r="G38" s="31"/>
      <c r="H38" s="31"/>
      <c r="I38" s="31"/>
      <c r="J38" s="31"/>
      <c r="K38" s="31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87"/>
    </row>
    <row r="39" spans="1:23" ht="15.75">
      <c r="A39" s="168" t="s">
        <v>728</v>
      </c>
      <c r="B39" s="51"/>
      <c r="C39" s="31"/>
      <c r="D39" s="31"/>
      <c r="E39" s="31"/>
      <c r="F39" s="31"/>
      <c r="G39" s="31"/>
      <c r="H39" s="31"/>
      <c r="I39" s="31"/>
      <c r="J39" s="31"/>
      <c r="K39" s="31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87"/>
    </row>
    <row r="40" spans="1:23" ht="15.75">
      <c r="A40" s="188" t="s">
        <v>288</v>
      </c>
      <c r="B40" s="38" t="s">
        <v>401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87"/>
    </row>
    <row r="41" spans="1:23" ht="15.75">
      <c r="A41" s="168">
        <v>1</v>
      </c>
      <c r="B41" s="51" t="s">
        <v>726</v>
      </c>
      <c r="C41" s="31"/>
      <c r="D41" s="31"/>
      <c r="E41" s="31"/>
      <c r="F41" s="31"/>
      <c r="G41" s="31"/>
      <c r="H41" s="31"/>
      <c r="I41" s="31"/>
      <c r="J41" s="31"/>
      <c r="K41" s="31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87"/>
    </row>
    <row r="42" spans="1:23" ht="15.75">
      <c r="A42" s="168"/>
      <c r="B42" s="51" t="s">
        <v>763</v>
      </c>
      <c r="C42" s="31"/>
      <c r="D42" s="31"/>
      <c r="E42" s="31"/>
      <c r="F42" s="31"/>
      <c r="G42" s="31"/>
      <c r="H42" s="31"/>
      <c r="I42" s="31"/>
      <c r="J42" s="31"/>
      <c r="K42" s="31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87"/>
    </row>
    <row r="43" spans="1:23" ht="15.75">
      <c r="A43" s="168">
        <v>2</v>
      </c>
      <c r="B43" s="51" t="s">
        <v>727</v>
      </c>
      <c r="C43" s="31"/>
      <c r="D43" s="31"/>
      <c r="E43" s="31"/>
      <c r="F43" s="31"/>
      <c r="G43" s="31"/>
      <c r="H43" s="31"/>
      <c r="I43" s="31"/>
      <c r="J43" s="31"/>
      <c r="K43" s="31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87"/>
    </row>
    <row r="44" spans="1:23" ht="15.75">
      <c r="A44" s="168"/>
      <c r="B44" s="51" t="s">
        <v>763</v>
      </c>
      <c r="C44" s="51"/>
      <c r="D44" s="51"/>
      <c r="E44" s="51"/>
      <c r="F44" s="51"/>
      <c r="G44" s="51"/>
      <c r="H44" s="51"/>
      <c r="I44" s="51"/>
      <c r="J44" s="51"/>
      <c r="K44" s="51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87"/>
    </row>
    <row r="45" spans="1:23" ht="15.75">
      <c r="A45" s="168" t="s">
        <v>728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87"/>
    </row>
    <row r="46" spans="1:23" ht="15.75" customHeight="1">
      <c r="A46" s="664" t="s">
        <v>402</v>
      </c>
      <c r="B46" s="664"/>
      <c r="C46" s="51"/>
      <c r="D46" s="51"/>
      <c r="E46" s="51"/>
      <c r="F46" s="51"/>
      <c r="G46" s="51"/>
      <c r="H46" s="51"/>
      <c r="I46" s="51"/>
      <c r="J46" s="51"/>
      <c r="K46" s="51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87"/>
    </row>
    <row r="47" spans="1:23" ht="31.5">
      <c r="A47" s="164"/>
      <c r="B47" s="31" t="s">
        <v>403</v>
      </c>
      <c r="C47" s="31"/>
      <c r="D47" s="51"/>
      <c r="E47" s="51"/>
      <c r="F47" s="51"/>
      <c r="G47" s="51"/>
      <c r="H47" s="51"/>
      <c r="I47" s="51"/>
      <c r="J47" s="51"/>
      <c r="K47" s="51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87"/>
    </row>
    <row r="48" spans="1:23" ht="15.75">
      <c r="A48" s="168">
        <v>1</v>
      </c>
      <c r="B48" s="51" t="s">
        <v>726</v>
      </c>
      <c r="C48" s="51"/>
      <c r="D48" s="51"/>
      <c r="E48" s="51"/>
      <c r="F48" s="51"/>
      <c r="G48" s="51"/>
      <c r="H48" s="51"/>
      <c r="I48" s="51"/>
      <c r="J48" s="51"/>
      <c r="K48" s="51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87"/>
    </row>
    <row r="49" spans="1:23" ht="15.75">
      <c r="A49" s="168">
        <v>2</v>
      </c>
      <c r="B49" s="51" t="s">
        <v>727</v>
      </c>
      <c r="C49" s="51"/>
      <c r="D49" s="51"/>
      <c r="E49" s="51"/>
      <c r="F49" s="51"/>
      <c r="G49" s="51"/>
      <c r="H49" s="51"/>
      <c r="I49" s="51"/>
      <c r="J49" s="51"/>
      <c r="K49" s="51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87"/>
    </row>
    <row r="50" spans="1:23" ht="15.75">
      <c r="A50" s="169" t="s">
        <v>728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200"/>
    </row>
    <row r="51" spans="1:23" ht="15.75">
      <c r="A51" s="201"/>
      <c r="B51" s="20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</row>
    <row r="52" spans="1:23" ht="15.75">
      <c r="A52" s="201"/>
      <c r="B52" s="202" t="s">
        <v>84</v>
      </c>
      <c r="C52" s="203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</row>
    <row r="53" spans="1:23" ht="15.75" customHeight="1">
      <c r="A53" s="201"/>
      <c r="B53" s="661" t="s">
        <v>85</v>
      </c>
      <c r="C53" s="661"/>
      <c r="D53" s="661"/>
      <c r="E53" s="661"/>
      <c r="F53" s="66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</row>
    <row r="54" spans="1:23" ht="15.75">
      <c r="A54" s="70"/>
      <c r="B54" s="27" t="s">
        <v>86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</row>
    <row r="55" spans="1:23" ht="15.75">
      <c r="A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</row>
    <row r="56" spans="1:23" ht="15.75" customHeight="1">
      <c r="A56" s="70"/>
      <c r="B56" s="662" t="s">
        <v>407</v>
      </c>
      <c r="C56" s="662"/>
      <c r="D56" s="662"/>
      <c r="E56" s="662"/>
      <c r="F56" s="662"/>
      <c r="G56" s="662"/>
      <c r="H56" s="662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</row>
    <row r="57" spans="1:23" ht="15.75">
      <c r="A57" s="70"/>
      <c r="B57" s="71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</row>
    <row r="58" spans="1:23" ht="15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</row>
    <row r="59" ht="15.75">
      <c r="A59" s="73"/>
    </row>
    <row r="60" spans="1:9" ht="15.75">
      <c r="A60" s="76"/>
      <c r="C60" s="205"/>
      <c r="G60" s="207"/>
      <c r="H60" s="207"/>
      <c r="I60" s="207"/>
    </row>
    <row r="61" spans="4:23" ht="15.75">
      <c r="D61" s="78"/>
      <c r="G61" s="563"/>
      <c r="I61" s="208"/>
      <c r="J61" s="208"/>
      <c r="K61" s="208"/>
      <c r="M61" s="206"/>
      <c r="N61" s="531"/>
      <c r="O61" s="531"/>
      <c r="P61" s="531"/>
      <c r="Q61" s="531"/>
      <c r="R61" s="206"/>
      <c r="S61" s="206"/>
      <c r="T61" s="206"/>
      <c r="U61" s="206"/>
      <c r="V61" s="206"/>
      <c r="W61" s="206"/>
    </row>
    <row r="62" spans="1:9" ht="15.75">
      <c r="A62" s="53"/>
      <c r="D62" s="173"/>
      <c r="I62" s="173"/>
    </row>
  </sheetData>
  <sheetProtection selectLockedCells="1" selectUnlockedCells="1"/>
  <mergeCells count="21">
    <mergeCell ref="A6:W6"/>
    <mergeCell ref="A14:A16"/>
    <mergeCell ref="B14:B16"/>
    <mergeCell ref="C14:C16"/>
    <mergeCell ref="D14:M14"/>
    <mergeCell ref="N14:O15"/>
    <mergeCell ref="P14:Q15"/>
    <mergeCell ref="R14:R16"/>
    <mergeCell ref="U15:V15"/>
    <mergeCell ref="J15:K15"/>
    <mergeCell ref="W14:W16"/>
    <mergeCell ref="S15:S16"/>
    <mergeCell ref="L15:M15"/>
    <mergeCell ref="S14:V14"/>
    <mergeCell ref="T15:T16"/>
    <mergeCell ref="B53:F53"/>
    <mergeCell ref="B56:H56"/>
    <mergeCell ref="D15:E15"/>
    <mergeCell ref="F15:G15"/>
    <mergeCell ref="H15:I15"/>
    <mergeCell ref="A46:B46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00390625" style="27" customWidth="1"/>
    <col min="2" max="2" width="36.875" style="27" customWidth="1"/>
    <col min="3" max="3" width="7.125" style="27" customWidth="1"/>
    <col min="4" max="4" width="6.00390625" style="27" customWidth="1"/>
    <col min="5" max="5" width="5.75390625" style="53" customWidth="1"/>
    <col min="6" max="6" width="10.50390625" style="53" customWidth="1"/>
    <col min="7" max="7" width="7.50390625" style="53" customWidth="1"/>
    <col min="8" max="8" width="6.375" style="27" customWidth="1"/>
    <col min="9" max="9" width="6.50390625" style="27" customWidth="1"/>
    <col min="10" max="10" width="6.375" style="27" customWidth="1"/>
    <col min="11" max="11" width="7.875" style="27" customWidth="1"/>
    <col min="12" max="12" width="7.75390625" style="27" customWidth="1"/>
    <col min="13" max="16" width="6.50390625" style="27" customWidth="1"/>
    <col min="17" max="17" width="6.875" style="27" customWidth="1"/>
    <col min="18" max="18" width="9.00390625" style="27" customWidth="1"/>
    <col min="19" max="19" width="6.125" style="27" customWidth="1"/>
    <col min="20" max="20" width="7.50390625" style="27" customWidth="1"/>
    <col min="21" max="21" width="7.625" style="27" customWidth="1"/>
    <col min="22" max="22" width="7.75390625" style="27" customWidth="1"/>
    <col min="23" max="23" width="10.125" style="27" customWidth="1"/>
    <col min="24" max="24" width="12.00390625" style="27" customWidth="1"/>
    <col min="25" max="25" width="10.25390625" style="27" customWidth="1"/>
    <col min="26" max="26" width="8.75390625" style="27" customWidth="1"/>
    <col min="27" max="27" width="7.75390625" style="27" customWidth="1"/>
    <col min="28" max="28" width="9.125" style="27" customWidth="1"/>
    <col min="29" max="29" width="9.875" style="27" customWidth="1"/>
    <col min="30" max="30" width="7.75390625" style="27" customWidth="1"/>
    <col min="31" max="31" width="9.375" style="27" customWidth="1"/>
    <col min="32" max="32" width="9.00390625" style="27" customWidth="1"/>
    <col min="33" max="33" width="5.875" style="27" customWidth="1"/>
    <col min="34" max="34" width="7.125" style="27" customWidth="1"/>
    <col min="35" max="35" width="8.125" style="27" customWidth="1"/>
    <col min="36" max="36" width="10.25390625" style="27" customWidth="1"/>
    <col min="37" max="16384" width="9.00390625" style="27" customWidth="1"/>
  </cols>
  <sheetData>
    <row r="1" ht="15.75">
      <c r="AJ1" s="172" t="s">
        <v>102</v>
      </c>
    </row>
    <row r="2" ht="15.75">
      <c r="AJ2" s="172" t="s">
        <v>739</v>
      </c>
    </row>
    <row r="3" ht="15.75">
      <c r="AJ3" s="172" t="s">
        <v>740</v>
      </c>
    </row>
    <row r="4" ht="15.75">
      <c r="AI4" s="172"/>
    </row>
    <row r="6" spans="1:36" ht="33" customHeight="1">
      <c r="A6" s="720" t="s">
        <v>103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  <c r="AJ6" s="720"/>
    </row>
    <row r="7" spans="1:36" ht="15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</row>
    <row r="8" ht="15.75">
      <c r="AJ8" s="172" t="s">
        <v>334</v>
      </c>
    </row>
    <row r="9" ht="15.75">
      <c r="AJ9" s="172" t="s">
        <v>741</v>
      </c>
    </row>
    <row r="10" ht="15.75">
      <c r="AJ10" s="172"/>
    </row>
    <row r="11" ht="15.75">
      <c r="AJ11" s="175" t="s">
        <v>337</v>
      </c>
    </row>
    <row r="12" ht="15.75">
      <c r="AJ12" s="172" t="s">
        <v>338</v>
      </c>
    </row>
    <row r="13" ht="15.75">
      <c r="AJ13" s="172" t="s">
        <v>339</v>
      </c>
    </row>
    <row r="15" spans="1:36" ht="22.5" customHeight="1">
      <c r="A15" s="657" t="s">
        <v>340</v>
      </c>
      <c r="B15" s="715" t="s">
        <v>409</v>
      </c>
      <c r="C15" s="715" t="s">
        <v>104</v>
      </c>
      <c r="D15" s="715"/>
      <c r="E15" s="715"/>
      <c r="F15" s="715"/>
      <c r="G15" s="715"/>
      <c r="H15" s="715" t="s">
        <v>105</v>
      </c>
      <c r="I15" s="715"/>
      <c r="J15" s="715"/>
      <c r="K15" s="715"/>
      <c r="L15" s="715"/>
      <c r="M15" s="715" t="s">
        <v>106</v>
      </c>
      <c r="N15" s="715"/>
      <c r="O15" s="715"/>
      <c r="P15" s="715"/>
      <c r="Q15" s="715"/>
      <c r="R15" s="715" t="s">
        <v>107</v>
      </c>
      <c r="S15" s="715"/>
      <c r="T15" s="715"/>
      <c r="U15" s="715"/>
      <c r="V15" s="715"/>
      <c r="W15" s="699" t="s">
        <v>412</v>
      </c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</row>
    <row r="16" spans="1:36" ht="27.75" customHeight="1">
      <c r="A16" s="657"/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688" t="s">
        <v>413</v>
      </c>
      <c r="X16" s="688"/>
      <c r="Y16" s="688"/>
      <c r="Z16" s="688"/>
      <c r="AA16" s="697" t="s">
        <v>414</v>
      </c>
      <c r="AB16" s="697"/>
      <c r="AC16" s="697"/>
      <c r="AD16" s="697"/>
      <c r="AE16" s="697" t="s">
        <v>415</v>
      </c>
      <c r="AF16" s="697"/>
      <c r="AG16" s="697"/>
      <c r="AH16" s="697"/>
      <c r="AI16" s="697"/>
      <c r="AJ16" s="735" t="s">
        <v>417</v>
      </c>
    </row>
    <row r="17" spans="1:36" ht="79.5" customHeight="1">
      <c r="A17" s="164"/>
      <c r="B17" s="31" t="s">
        <v>357</v>
      </c>
      <c r="C17" s="34" t="s">
        <v>428</v>
      </c>
      <c r="D17" s="34" t="s">
        <v>429</v>
      </c>
      <c r="E17" s="34" t="s">
        <v>430</v>
      </c>
      <c r="F17" s="34" t="s">
        <v>431</v>
      </c>
      <c r="G17" s="34" t="s">
        <v>432</v>
      </c>
      <c r="H17" s="34" t="s">
        <v>428</v>
      </c>
      <c r="I17" s="34" t="s">
        <v>429</v>
      </c>
      <c r="J17" s="34" t="s">
        <v>430</v>
      </c>
      <c r="K17" s="34" t="s">
        <v>431</v>
      </c>
      <c r="L17" s="34" t="s">
        <v>432</v>
      </c>
      <c r="M17" s="34" t="s">
        <v>428</v>
      </c>
      <c r="N17" s="34" t="s">
        <v>429</v>
      </c>
      <c r="O17" s="34" t="s">
        <v>430</v>
      </c>
      <c r="P17" s="34" t="s">
        <v>431</v>
      </c>
      <c r="Q17" s="34" t="s">
        <v>432</v>
      </c>
      <c r="R17" s="34" t="s">
        <v>428</v>
      </c>
      <c r="S17" s="34" t="s">
        <v>429</v>
      </c>
      <c r="T17" s="34" t="s">
        <v>430</v>
      </c>
      <c r="U17" s="34" t="s">
        <v>431</v>
      </c>
      <c r="V17" s="34" t="s">
        <v>432</v>
      </c>
      <c r="W17" s="221" t="s">
        <v>418</v>
      </c>
      <c r="X17" s="564" t="s">
        <v>433</v>
      </c>
      <c r="Y17" s="34" t="s">
        <v>420</v>
      </c>
      <c r="Z17" s="34" t="s">
        <v>434</v>
      </c>
      <c r="AA17" s="565" t="s">
        <v>418</v>
      </c>
      <c r="AB17" s="566" t="s">
        <v>419</v>
      </c>
      <c r="AC17" s="566" t="s">
        <v>422</v>
      </c>
      <c r="AD17" s="566" t="s">
        <v>423</v>
      </c>
      <c r="AE17" s="565" t="s">
        <v>424</v>
      </c>
      <c r="AF17" s="566" t="s">
        <v>419</v>
      </c>
      <c r="AG17" s="567" t="s">
        <v>425</v>
      </c>
      <c r="AH17" s="567" t="s">
        <v>426</v>
      </c>
      <c r="AI17" s="566" t="s">
        <v>427</v>
      </c>
      <c r="AJ17" s="735"/>
    </row>
    <row r="18" spans="1:36" ht="31.5">
      <c r="A18" s="164">
        <v>1</v>
      </c>
      <c r="B18" s="31" t="s">
        <v>358</v>
      </c>
      <c r="C18" s="31"/>
      <c r="D18" s="31"/>
      <c r="E18" s="31" t="s">
        <v>435</v>
      </c>
      <c r="F18" s="31"/>
      <c r="G18" s="31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49"/>
    </row>
    <row r="19" spans="1:36" ht="31.5">
      <c r="A19" s="188" t="s">
        <v>276</v>
      </c>
      <c r="B19" s="31" t="s">
        <v>359</v>
      </c>
      <c r="C19" s="31"/>
      <c r="D19" s="31"/>
      <c r="E19" s="31"/>
      <c r="F19" s="31"/>
      <c r="G19" s="31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49"/>
    </row>
    <row r="20" spans="1:36" ht="15.75">
      <c r="A20" s="168">
        <v>1</v>
      </c>
      <c r="B20" s="51" t="s">
        <v>108</v>
      </c>
      <c r="C20" s="51"/>
      <c r="D20" s="51"/>
      <c r="E20" s="51"/>
      <c r="F20" s="51"/>
      <c r="G20" s="51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49"/>
    </row>
    <row r="21" spans="1:36" ht="15.75">
      <c r="A21" s="168">
        <v>2</v>
      </c>
      <c r="B21" s="51" t="s">
        <v>727</v>
      </c>
      <c r="C21" s="51"/>
      <c r="D21" s="51"/>
      <c r="E21" s="51"/>
      <c r="F21" s="51"/>
      <c r="G21" s="51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49"/>
    </row>
    <row r="22" spans="1:36" ht="15.75">
      <c r="A22" s="168" t="s">
        <v>728</v>
      </c>
      <c r="B22" s="51" t="s">
        <v>728</v>
      </c>
      <c r="C22" s="51"/>
      <c r="D22" s="51"/>
      <c r="E22" s="51"/>
      <c r="F22" s="51"/>
      <c r="G22" s="51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49"/>
    </row>
    <row r="23" spans="1:36" ht="31.5">
      <c r="A23" s="164" t="s">
        <v>278</v>
      </c>
      <c r="B23" s="31" t="s">
        <v>379</v>
      </c>
      <c r="C23" s="31"/>
      <c r="D23" s="51"/>
      <c r="E23" s="51"/>
      <c r="F23" s="51"/>
      <c r="G23" s="51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49"/>
    </row>
    <row r="24" spans="1:36" ht="15.75">
      <c r="A24" s="168">
        <v>1</v>
      </c>
      <c r="B24" s="51" t="s">
        <v>726</v>
      </c>
      <c r="C24" s="51"/>
      <c r="D24" s="51"/>
      <c r="E24" s="51"/>
      <c r="F24" s="51"/>
      <c r="G24" s="51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49"/>
    </row>
    <row r="25" spans="1:36" ht="15.75">
      <c r="A25" s="168">
        <v>2</v>
      </c>
      <c r="B25" s="51" t="s">
        <v>727</v>
      </c>
      <c r="C25" s="51"/>
      <c r="D25" s="51"/>
      <c r="E25" s="51"/>
      <c r="F25" s="51"/>
      <c r="G25" s="51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49"/>
    </row>
    <row r="26" spans="1:36" ht="15.75">
      <c r="A26" s="168" t="s">
        <v>728</v>
      </c>
      <c r="B26" s="51"/>
      <c r="C26" s="51"/>
      <c r="D26" s="51"/>
      <c r="E26" s="51"/>
      <c r="F26" s="51"/>
      <c r="G26" s="51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49"/>
    </row>
    <row r="27" spans="1:36" ht="31.5">
      <c r="A27" s="164" t="s">
        <v>281</v>
      </c>
      <c r="B27" s="31" t="s">
        <v>386</v>
      </c>
      <c r="C27" s="31"/>
      <c r="D27" s="51"/>
      <c r="E27" s="51"/>
      <c r="F27" s="51"/>
      <c r="G27" s="51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49"/>
    </row>
    <row r="28" spans="1:36" ht="15.75">
      <c r="A28" s="168">
        <v>1</v>
      </c>
      <c r="B28" s="51" t="s">
        <v>726</v>
      </c>
      <c r="C28" s="51"/>
      <c r="D28" s="51"/>
      <c r="E28" s="51"/>
      <c r="F28" s="51"/>
      <c r="G28" s="51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49"/>
    </row>
    <row r="29" spans="1:36" ht="15.75">
      <c r="A29" s="168">
        <v>2</v>
      </c>
      <c r="B29" s="51" t="s">
        <v>727</v>
      </c>
      <c r="C29" s="51"/>
      <c r="D29" s="51"/>
      <c r="E29" s="51"/>
      <c r="F29" s="51"/>
      <c r="G29" s="51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49"/>
    </row>
    <row r="30" spans="1:36" ht="15.75">
      <c r="A30" s="168" t="s">
        <v>728</v>
      </c>
      <c r="B30" s="51"/>
      <c r="C30" s="51"/>
      <c r="D30" s="51"/>
      <c r="E30" s="51"/>
      <c r="F30" s="51"/>
      <c r="G30" s="51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49"/>
    </row>
    <row r="31" spans="1:36" ht="47.25">
      <c r="A31" s="164" t="s">
        <v>283</v>
      </c>
      <c r="B31" s="31" t="s">
        <v>395</v>
      </c>
      <c r="C31" s="31"/>
      <c r="D31" s="51"/>
      <c r="E31" s="51"/>
      <c r="F31" s="51"/>
      <c r="G31" s="51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49"/>
    </row>
    <row r="32" spans="1:36" ht="15.75">
      <c r="A32" s="168">
        <v>1</v>
      </c>
      <c r="B32" s="51" t="s">
        <v>726</v>
      </c>
      <c r="C32" s="51"/>
      <c r="D32" s="51"/>
      <c r="E32" s="51"/>
      <c r="F32" s="51"/>
      <c r="G32" s="51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49"/>
    </row>
    <row r="33" spans="1:36" ht="15.75">
      <c r="A33" s="168">
        <v>2</v>
      </c>
      <c r="B33" s="51" t="s">
        <v>727</v>
      </c>
      <c r="C33" s="51"/>
      <c r="D33" s="51"/>
      <c r="E33" s="51"/>
      <c r="F33" s="51"/>
      <c r="G33" s="51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49"/>
    </row>
    <row r="34" spans="1:36" ht="15.75">
      <c r="A34" s="168" t="s">
        <v>728</v>
      </c>
      <c r="B34" s="51"/>
      <c r="C34" s="51"/>
      <c r="D34" s="51"/>
      <c r="E34" s="51"/>
      <c r="F34" s="51"/>
      <c r="G34" s="51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49"/>
    </row>
    <row r="35" spans="1:36" ht="15.75">
      <c r="A35" s="164" t="s">
        <v>396</v>
      </c>
      <c r="B35" s="31" t="s">
        <v>397</v>
      </c>
      <c r="C35" s="31"/>
      <c r="D35" s="31"/>
      <c r="E35" s="31"/>
      <c r="F35" s="31"/>
      <c r="G35" s="31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49"/>
    </row>
    <row r="36" spans="1:36" ht="31.5">
      <c r="A36" s="188" t="s">
        <v>286</v>
      </c>
      <c r="B36" s="31" t="s">
        <v>359</v>
      </c>
      <c r="C36" s="31"/>
      <c r="D36" s="31"/>
      <c r="E36" s="31"/>
      <c r="F36" s="31"/>
      <c r="G36" s="31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49"/>
    </row>
    <row r="37" spans="1:36" ht="15.75">
      <c r="A37" s="168">
        <v>1</v>
      </c>
      <c r="B37" s="51" t="s">
        <v>726</v>
      </c>
      <c r="C37" s="51"/>
      <c r="D37" s="51"/>
      <c r="E37" s="51"/>
      <c r="F37" s="51"/>
      <c r="G37" s="51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49"/>
    </row>
    <row r="38" spans="1:36" ht="15.75">
      <c r="A38" s="168">
        <v>2</v>
      </c>
      <c r="B38" s="51" t="s">
        <v>727</v>
      </c>
      <c r="C38" s="51"/>
      <c r="D38" s="51"/>
      <c r="E38" s="51"/>
      <c r="F38" s="51"/>
      <c r="G38" s="51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49"/>
    </row>
    <row r="39" spans="1:36" ht="15.75">
      <c r="A39" s="168" t="s">
        <v>728</v>
      </c>
      <c r="B39" s="51"/>
      <c r="C39" s="51"/>
      <c r="D39" s="51"/>
      <c r="E39" s="51"/>
      <c r="F39" s="51"/>
      <c r="G39" s="51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49"/>
    </row>
    <row r="40" spans="1:36" ht="15.75">
      <c r="A40" s="188" t="s">
        <v>288</v>
      </c>
      <c r="B40" s="38" t="s">
        <v>401</v>
      </c>
      <c r="C40" s="38"/>
      <c r="D40" s="51"/>
      <c r="E40" s="51"/>
      <c r="F40" s="51"/>
      <c r="G40" s="51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49"/>
    </row>
    <row r="41" spans="1:36" ht="15.75">
      <c r="A41" s="168">
        <v>1</v>
      </c>
      <c r="B41" s="51" t="s">
        <v>726</v>
      </c>
      <c r="C41" s="51"/>
      <c r="D41" s="51"/>
      <c r="E41" s="51"/>
      <c r="F41" s="51"/>
      <c r="G41" s="51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49"/>
    </row>
    <row r="42" spans="1:36" ht="15.75">
      <c r="A42" s="168"/>
      <c r="B42" s="51" t="s">
        <v>763</v>
      </c>
      <c r="C42" s="51"/>
      <c r="D42" s="51"/>
      <c r="E42" s="51"/>
      <c r="F42" s="51"/>
      <c r="G42" s="51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49"/>
    </row>
    <row r="43" spans="1:36" ht="15.75">
      <c r="A43" s="168">
        <v>2</v>
      </c>
      <c r="B43" s="51" t="s">
        <v>727</v>
      </c>
      <c r="C43" s="51"/>
      <c r="D43" s="51"/>
      <c r="E43" s="51"/>
      <c r="F43" s="51"/>
      <c r="G43" s="51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49"/>
    </row>
    <row r="44" spans="1:36" ht="15.75">
      <c r="A44" s="168"/>
      <c r="B44" s="51" t="s">
        <v>763</v>
      </c>
      <c r="C44" s="51"/>
      <c r="D44" s="51"/>
      <c r="E44" s="51"/>
      <c r="F44" s="51"/>
      <c r="G44" s="51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49"/>
    </row>
    <row r="45" spans="1:36" ht="15.75">
      <c r="A45" s="168" t="s">
        <v>728</v>
      </c>
      <c r="B45" s="34"/>
      <c r="C45" s="34"/>
      <c r="D45" s="34"/>
      <c r="E45" s="34"/>
      <c r="F45" s="34"/>
      <c r="G45" s="34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568"/>
      <c r="AJ45" s="549"/>
    </row>
    <row r="46" spans="1:36" ht="15.75" customHeight="1">
      <c r="A46" s="664" t="s">
        <v>402</v>
      </c>
      <c r="B46" s="664"/>
      <c r="C46" s="569"/>
      <c r="D46" s="51"/>
      <c r="E46" s="51"/>
      <c r="F46" s="51"/>
      <c r="G46" s="51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49"/>
    </row>
    <row r="47" spans="1:36" ht="31.5">
      <c r="A47" s="164"/>
      <c r="B47" s="31" t="s">
        <v>403</v>
      </c>
      <c r="C47" s="31"/>
      <c r="D47" s="51"/>
      <c r="E47" s="51"/>
      <c r="F47" s="51"/>
      <c r="G47" s="51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49"/>
    </row>
    <row r="48" spans="1:36" ht="15.75">
      <c r="A48" s="168">
        <v>1</v>
      </c>
      <c r="B48" s="51" t="s">
        <v>726</v>
      </c>
      <c r="C48" s="51"/>
      <c r="D48" s="51"/>
      <c r="E48" s="51"/>
      <c r="F48" s="51"/>
      <c r="G48" s="51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49"/>
    </row>
    <row r="49" spans="1:36" ht="15.75">
      <c r="A49" s="168">
        <v>2</v>
      </c>
      <c r="B49" s="51" t="s">
        <v>727</v>
      </c>
      <c r="C49" s="51"/>
      <c r="D49" s="51"/>
      <c r="E49" s="51"/>
      <c r="F49" s="51"/>
      <c r="G49" s="51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49"/>
    </row>
    <row r="50" spans="1:36" ht="15.75">
      <c r="A50" s="169" t="s">
        <v>728</v>
      </c>
      <c r="B50" s="198"/>
      <c r="C50" s="198"/>
      <c r="D50" s="198"/>
      <c r="E50" s="198"/>
      <c r="F50" s="198"/>
      <c r="G50" s="198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51"/>
    </row>
    <row r="51" spans="1:7" ht="15.75">
      <c r="A51" s="70"/>
      <c r="B51" s="71"/>
      <c r="C51" s="71"/>
      <c r="D51" s="71"/>
      <c r="E51" s="72"/>
      <c r="F51" s="72"/>
      <c r="G51" s="72"/>
    </row>
    <row r="52" spans="1:21" ht="15.75" customHeight="1">
      <c r="A52" s="76"/>
      <c r="B52" s="662" t="s">
        <v>729</v>
      </c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662"/>
      <c r="U52" s="662"/>
    </row>
    <row r="53" spans="1:21" ht="15.75">
      <c r="A53" s="76"/>
      <c r="B53" s="27" t="s">
        <v>109</v>
      </c>
      <c r="E53" s="27"/>
      <c r="F53" s="27"/>
      <c r="G53" s="27"/>
      <c r="S53" s="53"/>
      <c r="T53" s="53"/>
      <c r="U53" s="53"/>
    </row>
    <row r="54" spans="2:7" ht="15.75">
      <c r="B54" s="571"/>
      <c r="C54" s="571"/>
      <c r="D54" s="571"/>
      <c r="E54" s="571"/>
      <c r="F54" s="571"/>
      <c r="G54" s="571"/>
    </row>
    <row r="55" spans="1:11" ht="15.75" customHeight="1">
      <c r="A55" s="76"/>
      <c r="B55" s="725"/>
      <c r="C55" s="725"/>
      <c r="D55" s="725"/>
      <c r="E55" s="725"/>
      <c r="F55" s="725"/>
      <c r="G55" s="725"/>
      <c r="H55" s="725"/>
      <c r="I55" s="725"/>
      <c r="J55" s="725"/>
      <c r="K55" s="725"/>
    </row>
    <row r="56" spans="1:7" ht="15.75" customHeight="1">
      <c r="A56" s="76"/>
      <c r="B56" s="662"/>
      <c r="C56" s="662"/>
      <c r="D56" s="662"/>
      <c r="E56" s="662"/>
      <c r="F56" s="662"/>
      <c r="G56" s="662"/>
    </row>
    <row r="57" ht="15.75">
      <c r="A57" s="76"/>
    </row>
    <row r="58" ht="15.75">
      <c r="A58" s="76"/>
    </row>
    <row r="59" spans="5:7" ht="33.75" customHeight="1">
      <c r="E59" s="27"/>
      <c r="F59" s="27"/>
      <c r="G59" s="27"/>
    </row>
    <row r="60" ht="15.75">
      <c r="A60" s="53"/>
    </row>
  </sheetData>
  <sheetProtection selectLockedCells="1" selectUnlockedCells="1"/>
  <mergeCells count="16">
    <mergeCell ref="B55:K55"/>
    <mergeCell ref="B56:G56"/>
    <mergeCell ref="A6:AJ6"/>
    <mergeCell ref="A15:A16"/>
    <mergeCell ref="B15:B16"/>
    <mergeCell ref="C15:G16"/>
    <mergeCell ref="H15:L16"/>
    <mergeCell ref="M15:Q16"/>
    <mergeCell ref="R15:V16"/>
    <mergeCell ref="W15:AJ15"/>
    <mergeCell ref="AE16:AI16"/>
    <mergeCell ref="AJ16:AJ17"/>
    <mergeCell ref="A46:B46"/>
    <mergeCell ref="B52:U52"/>
    <mergeCell ref="W16:Z16"/>
    <mergeCell ref="AA16:AD16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00390625" style="27" customWidth="1"/>
    <col min="2" max="2" width="34.875" style="27" customWidth="1"/>
    <col min="3" max="3" width="9.25390625" style="27" customWidth="1"/>
    <col min="4" max="4" width="10.50390625" style="27" customWidth="1"/>
    <col min="5" max="5" width="6.125" style="27" customWidth="1"/>
    <col min="6" max="6" width="6.375" style="27" customWidth="1"/>
    <col min="7" max="7" width="6.125" style="27" customWidth="1"/>
    <col min="8" max="8" width="6.375" style="27" customWidth="1"/>
    <col min="9" max="9" width="6.125" style="27" customWidth="1"/>
    <col min="10" max="10" width="6.375" style="27" customWidth="1"/>
    <col min="11" max="11" width="6.125" style="27" customWidth="1"/>
    <col min="12" max="12" width="6.375" style="27" customWidth="1"/>
    <col min="13" max="13" width="39.625" style="27" customWidth="1"/>
    <col min="14" max="16384" width="9.00390625" style="27" customWidth="1"/>
  </cols>
  <sheetData>
    <row r="2" ht="15.75">
      <c r="M2" s="172" t="s">
        <v>110</v>
      </c>
    </row>
    <row r="3" ht="15.75">
      <c r="M3" s="172" t="s">
        <v>739</v>
      </c>
    </row>
    <row r="4" ht="15.75">
      <c r="M4" s="172" t="s">
        <v>740</v>
      </c>
    </row>
    <row r="5" ht="15.75">
      <c r="M5" s="172"/>
    </row>
    <row r="6" spans="1:15" ht="31.5" customHeight="1">
      <c r="A6" s="720" t="s">
        <v>315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32"/>
      <c r="O6" s="732"/>
    </row>
    <row r="7" spans="1:15" ht="15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32"/>
      <c r="O7" s="532"/>
    </row>
    <row r="8" ht="15.75">
      <c r="M8" s="172" t="s">
        <v>334</v>
      </c>
    </row>
    <row r="9" ht="15.75">
      <c r="M9" s="172" t="s">
        <v>741</v>
      </c>
    </row>
    <row r="10" ht="15.75">
      <c r="M10" s="172"/>
    </row>
    <row r="11" ht="15.75">
      <c r="M11" s="175" t="s">
        <v>337</v>
      </c>
    </row>
    <row r="12" ht="15.75">
      <c r="M12" s="172" t="s">
        <v>338</v>
      </c>
    </row>
    <row r="13" ht="15.75">
      <c r="M13" s="172" t="s">
        <v>339</v>
      </c>
    </row>
    <row r="14" spans="1:15" ht="15.75">
      <c r="A14" s="173"/>
      <c r="M14" s="172"/>
      <c r="N14" s="532"/>
      <c r="O14" s="532"/>
    </row>
    <row r="15" spans="1:13" ht="32.25" customHeight="1">
      <c r="A15" s="692" t="s">
        <v>340</v>
      </c>
      <c r="B15" s="693" t="s">
        <v>1074</v>
      </c>
      <c r="C15" s="690" t="s">
        <v>743</v>
      </c>
      <c r="D15" s="690"/>
      <c r="E15" s="690"/>
      <c r="F15" s="690"/>
      <c r="G15" s="690"/>
      <c r="H15" s="690"/>
      <c r="I15" s="690"/>
      <c r="J15" s="690"/>
      <c r="K15" s="690"/>
      <c r="L15" s="690"/>
      <c r="M15" s="694" t="s">
        <v>81</v>
      </c>
    </row>
    <row r="16" spans="1:13" ht="15.75" customHeight="1">
      <c r="A16" s="692"/>
      <c r="B16" s="693"/>
      <c r="C16" s="663" t="s">
        <v>748</v>
      </c>
      <c r="D16" s="663"/>
      <c r="E16" s="663" t="s">
        <v>749</v>
      </c>
      <c r="F16" s="663"/>
      <c r="G16" s="663" t="s">
        <v>750</v>
      </c>
      <c r="H16" s="663"/>
      <c r="I16" s="663" t="s">
        <v>751</v>
      </c>
      <c r="J16" s="663"/>
      <c r="K16" s="663" t="s">
        <v>752</v>
      </c>
      <c r="L16" s="663"/>
      <c r="M16" s="694"/>
    </row>
    <row r="17" spans="1:13" ht="15.75">
      <c r="A17" s="692"/>
      <c r="B17" s="693"/>
      <c r="C17" s="179" t="s">
        <v>97</v>
      </c>
      <c r="D17" s="179" t="s">
        <v>111</v>
      </c>
      <c r="E17" s="179" t="s">
        <v>757</v>
      </c>
      <c r="F17" s="179" t="s">
        <v>74</v>
      </c>
      <c r="G17" s="179" t="s">
        <v>757</v>
      </c>
      <c r="H17" s="179" t="s">
        <v>74</v>
      </c>
      <c r="I17" s="179" t="s">
        <v>757</v>
      </c>
      <c r="J17" s="179" t="s">
        <v>74</v>
      </c>
      <c r="K17" s="179" t="s">
        <v>757</v>
      </c>
      <c r="L17" s="179" t="s">
        <v>74</v>
      </c>
      <c r="M17" s="694"/>
    </row>
    <row r="18" spans="1:15" ht="15.75">
      <c r="A18" s="533">
        <v>1</v>
      </c>
      <c r="B18" s="534" t="s">
        <v>1080</v>
      </c>
      <c r="C18" s="182"/>
      <c r="D18" s="182"/>
      <c r="E18" s="182"/>
      <c r="F18" s="182"/>
      <c r="G18" s="182"/>
      <c r="H18" s="182"/>
      <c r="I18" s="182"/>
      <c r="J18" s="182"/>
      <c r="K18" s="183"/>
      <c r="L18" s="183"/>
      <c r="M18" s="185"/>
      <c r="N18" s="539"/>
      <c r="O18" s="539"/>
    </row>
    <row r="19" spans="1:13" ht="31.5">
      <c r="A19" s="536" t="s">
        <v>276</v>
      </c>
      <c r="B19" s="51" t="s">
        <v>1081</v>
      </c>
      <c r="C19" s="51"/>
      <c r="D19" s="51"/>
      <c r="E19" s="51"/>
      <c r="F19" s="51"/>
      <c r="G19" s="51"/>
      <c r="H19" s="51"/>
      <c r="I19" s="51"/>
      <c r="J19" s="51"/>
      <c r="K19" s="34"/>
      <c r="L19" s="34"/>
      <c r="M19" s="331"/>
    </row>
    <row r="20" spans="1:13" ht="31.5">
      <c r="A20" s="536" t="s">
        <v>360</v>
      </c>
      <c r="B20" s="51" t="s">
        <v>1082</v>
      </c>
      <c r="C20" s="51"/>
      <c r="D20" s="51"/>
      <c r="E20" s="51"/>
      <c r="F20" s="51"/>
      <c r="G20" s="51"/>
      <c r="H20" s="51"/>
      <c r="I20" s="51"/>
      <c r="J20" s="51"/>
      <c r="K20" s="34"/>
      <c r="L20" s="34"/>
      <c r="M20" s="331"/>
    </row>
    <row r="21" spans="1:13" ht="15.75">
      <c r="A21" s="536" t="s">
        <v>363</v>
      </c>
      <c r="B21" s="51" t="s">
        <v>1083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31"/>
    </row>
    <row r="22" spans="1:13" ht="47.25">
      <c r="A22" s="536" t="s">
        <v>366</v>
      </c>
      <c r="B22" s="51" t="s">
        <v>0</v>
      </c>
      <c r="C22" s="31"/>
      <c r="D22" s="31"/>
      <c r="E22" s="31"/>
      <c r="F22" s="31"/>
      <c r="G22" s="31"/>
      <c r="H22" s="31"/>
      <c r="I22" s="31"/>
      <c r="J22" s="31"/>
      <c r="K22" s="34"/>
      <c r="L22" s="34"/>
      <c r="M22" s="331"/>
    </row>
    <row r="23" spans="1:13" ht="31.5">
      <c r="A23" s="536" t="s">
        <v>1</v>
      </c>
      <c r="B23" s="51" t="s">
        <v>2</v>
      </c>
      <c r="C23" s="31"/>
      <c r="D23" s="31"/>
      <c r="E23" s="31"/>
      <c r="F23" s="31"/>
      <c r="G23" s="31"/>
      <c r="H23" s="31"/>
      <c r="I23" s="31"/>
      <c r="J23" s="31"/>
      <c r="K23" s="34"/>
      <c r="L23" s="34"/>
      <c r="M23" s="331"/>
    </row>
    <row r="24" spans="1:13" ht="31.5">
      <c r="A24" s="536" t="s">
        <v>3</v>
      </c>
      <c r="B24" s="51" t="s">
        <v>4</v>
      </c>
      <c r="C24" s="51"/>
      <c r="D24" s="51"/>
      <c r="E24" s="51"/>
      <c r="F24" s="51"/>
      <c r="G24" s="51"/>
      <c r="H24" s="51"/>
      <c r="I24" s="51"/>
      <c r="J24" s="51"/>
      <c r="K24" s="34"/>
      <c r="L24" s="34"/>
      <c r="M24" s="331"/>
    </row>
    <row r="25" spans="1:13" ht="15.75">
      <c r="A25" s="536" t="s">
        <v>368</v>
      </c>
      <c r="B25" s="51" t="s">
        <v>5</v>
      </c>
      <c r="C25" s="51"/>
      <c r="D25" s="51"/>
      <c r="E25" s="51"/>
      <c r="F25" s="51"/>
      <c r="G25" s="51"/>
      <c r="H25" s="51"/>
      <c r="I25" s="51"/>
      <c r="J25" s="51"/>
      <c r="K25" s="34"/>
      <c r="L25" s="34"/>
      <c r="M25" s="331"/>
    </row>
    <row r="26" spans="1:13" ht="15.75">
      <c r="A26" s="536" t="s">
        <v>278</v>
      </c>
      <c r="B26" s="51" t="s">
        <v>878</v>
      </c>
      <c r="C26" s="51"/>
      <c r="D26" s="51"/>
      <c r="E26" s="51"/>
      <c r="F26" s="51"/>
      <c r="G26" s="51"/>
      <c r="H26" s="51"/>
      <c r="I26" s="51"/>
      <c r="J26" s="51"/>
      <c r="K26" s="34"/>
      <c r="L26" s="34"/>
      <c r="M26" s="331"/>
    </row>
    <row r="27" spans="1:13" ht="15.75">
      <c r="A27" s="536" t="s">
        <v>6</v>
      </c>
      <c r="B27" s="51" t="s">
        <v>7</v>
      </c>
      <c r="C27" s="51"/>
      <c r="D27" s="51"/>
      <c r="E27" s="51"/>
      <c r="F27" s="51"/>
      <c r="G27" s="51"/>
      <c r="H27" s="51"/>
      <c r="I27" s="51"/>
      <c r="J27" s="51"/>
      <c r="K27" s="34"/>
      <c r="L27" s="34"/>
      <c r="M27" s="331"/>
    </row>
    <row r="28" spans="1:13" ht="15.75">
      <c r="A28" s="536" t="s">
        <v>8</v>
      </c>
      <c r="B28" s="51" t="s">
        <v>9</v>
      </c>
      <c r="C28" s="51"/>
      <c r="D28" s="51"/>
      <c r="E28" s="51"/>
      <c r="F28" s="51"/>
      <c r="G28" s="51"/>
      <c r="H28" s="51"/>
      <c r="I28" s="51"/>
      <c r="J28" s="51"/>
      <c r="K28" s="34"/>
      <c r="L28" s="34"/>
      <c r="M28" s="331"/>
    </row>
    <row r="29" spans="1:13" ht="31.5">
      <c r="A29" s="536" t="s">
        <v>10</v>
      </c>
      <c r="B29" s="51" t="s">
        <v>11</v>
      </c>
      <c r="C29" s="51"/>
      <c r="D29" s="51"/>
      <c r="E29" s="51"/>
      <c r="F29" s="51"/>
      <c r="G29" s="51"/>
      <c r="H29" s="51"/>
      <c r="I29" s="51"/>
      <c r="J29" s="51"/>
      <c r="K29" s="34"/>
      <c r="L29" s="34"/>
      <c r="M29" s="331"/>
    </row>
    <row r="30" spans="1:13" ht="15.75">
      <c r="A30" s="536" t="s">
        <v>281</v>
      </c>
      <c r="B30" s="51" t="s">
        <v>12</v>
      </c>
      <c r="C30" s="51"/>
      <c r="D30" s="51"/>
      <c r="E30" s="51"/>
      <c r="F30" s="51"/>
      <c r="G30" s="51"/>
      <c r="H30" s="51"/>
      <c r="I30" s="51"/>
      <c r="J30" s="51"/>
      <c r="K30" s="34"/>
      <c r="L30" s="34"/>
      <c r="M30" s="331"/>
    </row>
    <row r="31" spans="1:13" ht="15.75">
      <c r="A31" s="536" t="s">
        <v>283</v>
      </c>
      <c r="B31" s="51" t="s">
        <v>13</v>
      </c>
      <c r="C31" s="51"/>
      <c r="D31" s="51"/>
      <c r="E31" s="51"/>
      <c r="F31" s="51"/>
      <c r="G31" s="51"/>
      <c r="H31" s="51"/>
      <c r="I31" s="51"/>
      <c r="J31" s="51"/>
      <c r="K31" s="34"/>
      <c r="L31" s="34"/>
      <c r="M31" s="331"/>
    </row>
    <row r="32" spans="1:13" ht="15.75">
      <c r="A32" s="536" t="s">
        <v>14</v>
      </c>
      <c r="B32" s="51" t="s">
        <v>15</v>
      </c>
      <c r="C32" s="51"/>
      <c r="D32" s="51"/>
      <c r="E32" s="51"/>
      <c r="F32" s="51"/>
      <c r="G32" s="51"/>
      <c r="H32" s="51"/>
      <c r="I32" s="51"/>
      <c r="J32" s="51"/>
      <c r="K32" s="34"/>
      <c r="L32" s="34"/>
      <c r="M32" s="331"/>
    </row>
    <row r="33" spans="1:13" ht="31.5">
      <c r="A33" s="540" t="s">
        <v>709</v>
      </c>
      <c r="B33" s="541" t="s">
        <v>16</v>
      </c>
      <c r="C33" s="541"/>
      <c r="D33" s="541"/>
      <c r="E33" s="541"/>
      <c r="F33" s="541"/>
      <c r="G33" s="541"/>
      <c r="H33" s="541"/>
      <c r="I33" s="541"/>
      <c r="J33" s="541"/>
      <c r="K33" s="198"/>
      <c r="L33" s="198"/>
      <c r="M33" s="334"/>
    </row>
    <row r="34" spans="1:13" ht="15.75">
      <c r="A34" s="543" t="s">
        <v>396</v>
      </c>
      <c r="B34" s="534" t="s">
        <v>17</v>
      </c>
      <c r="C34" s="534"/>
      <c r="D34" s="534"/>
      <c r="E34" s="534"/>
      <c r="F34" s="534"/>
      <c r="G34" s="534"/>
      <c r="H34" s="534"/>
      <c r="I34" s="534"/>
      <c r="J34" s="534"/>
      <c r="K34" s="183"/>
      <c r="L34" s="183"/>
      <c r="M34" s="545"/>
    </row>
    <row r="35" spans="1:13" ht="15.75">
      <c r="A35" s="536" t="s">
        <v>286</v>
      </c>
      <c r="B35" s="51" t="s">
        <v>18</v>
      </c>
      <c r="C35" s="51"/>
      <c r="D35" s="51"/>
      <c r="E35" s="51"/>
      <c r="F35" s="51"/>
      <c r="G35" s="51"/>
      <c r="H35" s="51"/>
      <c r="I35" s="51"/>
      <c r="J35" s="51"/>
      <c r="K35" s="34"/>
      <c r="L35" s="34"/>
      <c r="M35" s="331"/>
    </row>
    <row r="36" spans="1:13" ht="15.75">
      <c r="A36" s="536" t="s">
        <v>288</v>
      </c>
      <c r="B36" s="51" t="s">
        <v>19</v>
      </c>
      <c r="C36" s="51"/>
      <c r="D36" s="51"/>
      <c r="E36" s="51"/>
      <c r="F36" s="51"/>
      <c r="G36" s="51"/>
      <c r="H36" s="51"/>
      <c r="I36" s="51"/>
      <c r="J36" s="51"/>
      <c r="K36" s="34"/>
      <c r="L36" s="34"/>
      <c r="M36" s="331"/>
    </row>
    <row r="37" spans="1:13" ht="21.75" customHeight="1">
      <c r="A37" s="547" t="s">
        <v>290</v>
      </c>
      <c r="B37" s="51" t="s">
        <v>20</v>
      </c>
      <c r="C37" s="57"/>
      <c r="D37" s="57"/>
      <c r="E37" s="57"/>
      <c r="F37" s="57"/>
      <c r="G37" s="568"/>
      <c r="H37" s="568"/>
      <c r="I37" s="568"/>
      <c r="J37" s="568"/>
      <c r="K37" s="568"/>
      <c r="L37" s="568"/>
      <c r="M37" s="549"/>
    </row>
    <row r="38" spans="1:13" ht="15.75">
      <c r="A38" s="547" t="s">
        <v>921</v>
      </c>
      <c r="B38" s="51" t="s">
        <v>21</v>
      </c>
      <c r="C38" s="57"/>
      <c r="D38" s="57"/>
      <c r="E38" s="57"/>
      <c r="F38" s="57"/>
      <c r="G38" s="568"/>
      <c r="H38" s="568"/>
      <c r="I38" s="568"/>
      <c r="J38" s="568"/>
      <c r="K38" s="568"/>
      <c r="L38" s="568"/>
      <c r="M38" s="549"/>
    </row>
    <row r="39" spans="1:13" ht="15.75">
      <c r="A39" s="536" t="s">
        <v>923</v>
      </c>
      <c r="B39" s="51" t="s">
        <v>22</v>
      </c>
      <c r="C39" s="57"/>
      <c r="D39" s="57"/>
      <c r="E39" s="57"/>
      <c r="F39" s="57"/>
      <c r="G39" s="568"/>
      <c r="H39" s="568"/>
      <c r="I39" s="568"/>
      <c r="J39" s="568"/>
      <c r="K39" s="568"/>
      <c r="L39" s="568"/>
      <c r="M39" s="549"/>
    </row>
    <row r="40" spans="1:13" ht="15.75">
      <c r="A40" s="536" t="s">
        <v>925</v>
      </c>
      <c r="B40" s="51" t="s">
        <v>23</v>
      </c>
      <c r="C40" s="57"/>
      <c r="D40" s="57"/>
      <c r="E40" s="57"/>
      <c r="F40" s="57"/>
      <c r="G40" s="568"/>
      <c r="H40" s="568"/>
      <c r="I40" s="568"/>
      <c r="J40" s="568"/>
      <c r="K40" s="568"/>
      <c r="L40" s="568"/>
      <c r="M40" s="549"/>
    </row>
    <row r="41" spans="1:13" ht="15.75">
      <c r="A41" s="540" t="s">
        <v>24</v>
      </c>
      <c r="B41" s="541" t="s">
        <v>25</v>
      </c>
      <c r="C41" s="457"/>
      <c r="D41" s="457"/>
      <c r="E41" s="457"/>
      <c r="F41" s="457"/>
      <c r="G41" s="570"/>
      <c r="H41" s="570"/>
      <c r="I41" s="570"/>
      <c r="J41" s="570"/>
      <c r="K41" s="570"/>
      <c r="L41" s="570"/>
      <c r="M41" s="551"/>
    </row>
    <row r="42" spans="1:13" ht="31.5">
      <c r="A42" s="552"/>
      <c r="B42" s="553" t="s">
        <v>26</v>
      </c>
      <c r="C42" s="572"/>
      <c r="D42" s="572"/>
      <c r="E42" s="572"/>
      <c r="F42" s="572"/>
      <c r="G42" s="573"/>
      <c r="H42" s="573"/>
      <c r="I42" s="573"/>
      <c r="J42" s="573"/>
      <c r="K42" s="573"/>
      <c r="L42" s="573"/>
      <c r="M42" s="555"/>
    </row>
    <row r="43" spans="1:13" ht="15.75">
      <c r="A43" s="307"/>
      <c r="B43" s="51" t="s">
        <v>27</v>
      </c>
      <c r="C43" s="57"/>
      <c r="D43" s="57"/>
      <c r="E43" s="57"/>
      <c r="F43" s="57"/>
      <c r="G43" s="568"/>
      <c r="H43" s="568"/>
      <c r="I43" s="568"/>
      <c r="J43" s="568"/>
      <c r="K43" s="568"/>
      <c r="L43" s="568"/>
      <c r="M43" s="549"/>
    </row>
    <row r="44" spans="1:13" ht="15.75">
      <c r="A44" s="307"/>
      <c r="B44" s="454" t="s">
        <v>28</v>
      </c>
      <c r="C44" s="57"/>
      <c r="D44" s="57"/>
      <c r="E44" s="57"/>
      <c r="F44" s="57"/>
      <c r="G44" s="568"/>
      <c r="H44" s="568"/>
      <c r="I44" s="568"/>
      <c r="J44" s="568"/>
      <c r="K44" s="568"/>
      <c r="L44" s="568"/>
      <c r="M44" s="549"/>
    </row>
    <row r="45" spans="1:13" ht="15.75">
      <c r="A45" s="455"/>
      <c r="B45" s="456" t="s">
        <v>29</v>
      </c>
      <c r="C45" s="457"/>
      <c r="D45" s="457"/>
      <c r="E45" s="457"/>
      <c r="F45" s="457"/>
      <c r="G45" s="570"/>
      <c r="H45" s="570"/>
      <c r="I45" s="570"/>
      <c r="J45" s="570"/>
      <c r="K45" s="570"/>
      <c r="L45" s="570"/>
      <c r="M45" s="551"/>
    </row>
    <row r="46" spans="1:13" ht="15.75">
      <c r="A46" s="73"/>
      <c r="B46" s="556"/>
      <c r="C46" s="72"/>
      <c r="D46" s="72"/>
      <c r="E46" s="72"/>
      <c r="F46" s="72"/>
      <c r="G46" s="71"/>
      <c r="H46" s="71"/>
      <c r="I46" s="71"/>
      <c r="J46" s="71"/>
      <c r="K46" s="71"/>
      <c r="L46" s="71"/>
      <c r="M46" s="71"/>
    </row>
    <row r="47" spans="1:12" ht="15.75">
      <c r="A47" s="73" t="s">
        <v>92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5.75">
      <c r="A48" s="73" t="s">
        <v>93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5.75">
      <c r="A49" s="73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5" ht="15.75">
      <c r="A50" s="72"/>
      <c r="B50" s="45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2"/>
      <c r="N50" s="71"/>
      <c r="O50" s="71"/>
    </row>
    <row r="51" spans="3:12" ht="15.75"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3:12" ht="15.75"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3:12" ht="15.75"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3:12" ht="15.75"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3:12" ht="15.75"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3:12" ht="15.75"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3:12" ht="15.75"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3:12" ht="15.75"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3:12" ht="15.75"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3:12" ht="15.75"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3:12" ht="15.75"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3:12" ht="15.75"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3:12" ht="15.75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5.75">
      <c r="C64" s="201"/>
      <c r="D64" s="201"/>
      <c r="E64" s="201"/>
      <c r="F64" s="201"/>
      <c r="G64" s="201"/>
      <c r="H64" s="201"/>
      <c r="I64" s="201"/>
      <c r="J64" s="201"/>
      <c r="K64" s="201"/>
      <c r="L64" s="201"/>
    </row>
    <row r="66" spans="6:12" ht="15.75">
      <c r="F66" s="201"/>
      <c r="G66" s="201"/>
      <c r="H66" s="201"/>
      <c r="I66" s="201"/>
      <c r="J66" s="201"/>
      <c r="K66" s="201"/>
      <c r="L66" s="201"/>
    </row>
    <row r="67" spans="8:12" ht="15.75">
      <c r="H67" s="70"/>
      <c r="I67" s="70"/>
      <c r="J67" s="70"/>
      <c r="K67" s="70"/>
      <c r="L67" s="70"/>
    </row>
    <row r="68" spans="3:12" ht="15.75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5.75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1" spans="6:8" ht="15.75">
      <c r="F71" s="207"/>
      <c r="G71" s="207"/>
      <c r="H71" s="207"/>
    </row>
    <row r="72" spans="3:12" ht="15.75">
      <c r="C72" s="78"/>
      <c r="F72" s="563"/>
      <c r="H72" s="208"/>
      <c r="I72" s="208"/>
      <c r="J72" s="208"/>
      <c r="L72" s="206"/>
    </row>
    <row r="73" spans="3:8" ht="15.75">
      <c r="C73" s="173"/>
      <c r="H73" s="173"/>
    </row>
  </sheetData>
  <sheetProtection selectLockedCells="1" selectUnlockedCells="1"/>
  <mergeCells count="11"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0" zoomScaleNormal="66" zoomScaleSheetLayoutView="80" zoomScalePageLayoutView="0" workbookViewId="0" topLeftCell="A1">
      <selection activeCell="B43" sqref="B43:E43"/>
    </sheetView>
  </sheetViews>
  <sheetFormatPr defaultColWidth="10.75390625" defaultRowHeight="15.75"/>
  <cols>
    <col min="1" max="1" width="5.75390625" style="0" customWidth="1"/>
    <col min="2" max="2" width="55.375" style="0" customWidth="1"/>
    <col min="3" max="3" width="12.75390625" style="0" customWidth="1"/>
    <col min="4" max="4" width="20.25390625" style="0" customWidth="1"/>
    <col min="5" max="6" width="15.00390625" style="0" customWidth="1"/>
    <col min="7" max="8" width="15.125" style="0" customWidth="1"/>
    <col min="9" max="9" width="17.75390625" style="0" customWidth="1"/>
    <col min="10" max="11" width="19.00390625" style="0" customWidth="1"/>
    <col min="12" max="12" width="16.75390625" style="0" customWidth="1"/>
    <col min="13" max="13" width="15.375" style="0" customWidth="1"/>
  </cols>
  <sheetData>
    <row r="1" spans="1:256" s="27" customFormat="1" ht="27" customHeight="1">
      <c r="A1" s="679" t="s">
        <v>277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IP1"/>
      <c r="IQ1"/>
      <c r="IR1"/>
      <c r="IS1"/>
      <c r="IT1"/>
      <c r="IU1"/>
      <c r="IV1"/>
    </row>
    <row r="2" spans="1:256" s="27" customFormat="1" ht="27" customHeight="1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IP2"/>
      <c r="IQ2"/>
      <c r="IR2"/>
      <c r="IS2"/>
      <c r="IT2"/>
      <c r="IU2"/>
      <c r="IV2"/>
    </row>
    <row r="3" spans="1:256" s="27" customFormat="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334</v>
      </c>
      <c r="IP3"/>
      <c r="IQ3"/>
      <c r="IR3"/>
      <c r="IS3"/>
      <c r="IT3"/>
      <c r="IU3"/>
      <c r="IV3"/>
    </row>
    <row r="4" spans="1:256" s="27" customFormat="1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335</v>
      </c>
      <c r="IP4"/>
      <c r="IQ4"/>
      <c r="IR4"/>
      <c r="IS4"/>
      <c r="IT4"/>
      <c r="IU4"/>
      <c r="IV4"/>
    </row>
    <row r="5" spans="1:256" s="27" customFormat="1" ht="19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 t="s">
        <v>336</v>
      </c>
      <c r="IP5"/>
      <c r="IQ5"/>
      <c r="IR5"/>
      <c r="IS5"/>
      <c r="IT5"/>
      <c r="IU5"/>
      <c r="IV5"/>
    </row>
    <row r="6" spans="1:256" s="27" customFormat="1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0" t="s">
        <v>337</v>
      </c>
      <c r="IP6"/>
      <c r="IQ6"/>
      <c r="IR6"/>
      <c r="IS6"/>
      <c r="IT6"/>
      <c r="IU6"/>
      <c r="IV6"/>
    </row>
    <row r="7" spans="1:256" s="27" customFormat="1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 t="s">
        <v>338</v>
      </c>
      <c r="IP7"/>
      <c r="IQ7"/>
      <c r="IR7"/>
      <c r="IS7"/>
      <c r="IT7"/>
      <c r="IU7"/>
      <c r="IV7"/>
    </row>
    <row r="8" spans="1:256" s="27" customFormat="1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 t="s">
        <v>339</v>
      </c>
      <c r="IP8"/>
      <c r="IQ8"/>
      <c r="IR8"/>
      <c r="IS8"/>
      <c r="IT8"/>
      <c r="IU8"/>
      <c r="IV8"/>
    </row>
    <row r="9" spans="1:256" s="27" customFormat="1" ht="15.75" customHeight="1">
      <c r="A9"/>
      <c r="B9"/>
      <c r="C9"/>
      <c r="D9"/>
      <c r="E9"/>
      <c r="F9"/>
      <c r="G9"/>
      <c r="H9"/>
      <c r="I9"/>
      <c r="J9"/>
      <c r="K9"/>
      <c r="L9"/>
      <c r="M9"/>
      <c r="IP9"/>
      <c r="IQ9"/>
      <c r="IR9"/>
      <c r="IS9"/>
      <c r="IT9"/>
      <c r="IU9"/>
      <c r="IV9"/>
    </row>
    <row r="10" spans="1:256" s="27" customFormat="1" ht="19.5" customHeight="1">
      <c r="A10" s="688" t="s">
        <v>340</v>
      </c>
      <c r="B10" s="688" t="s">
        <v>341</v>
      </c>
      <c r="C10" s="688" t="s">
        <v>342</v>
      </c>
      <c r="D10" s="688" t="s">
        <v>343</v>
      </c>
      <c r="E10" s="688" t="s">
        <v>344</v>
      </c>
      <c r="F10" s="688" t="s">
        <v>345</v>
      </c>
      <c r="G10" s="688" t="s">
        <v>346</v>
      </c>
      <c r="H10" s="688" t="s">
        <v>347</v>
      </c>
      <c r="I10" s="688" t="s">
        <v>348</v>
      </c>
      <c r="J10" s="689" t="s">
        <v>349</v>
      </c>
      <c r="K10" s="689"/>
      <c r="L10" s="689" t="s">
        <v>350</v>
      </c>
      <c r="M10" s="689"/>
      <c r="IP10"/>
      <c r="IQ10"/>
      <c r="IR10"/>
      <c r="IS10"/>
      <c r="IT10"/>
      <c r="IU10"/>
      <c r="IV10"/>
    </row>
    <row r="11" spans="1:256" s="27" customFormat="1" ht="40.5" customHeight="1">
      <c r="A11" s="688"/>
      <c r="B11" s="688"/>
      <c r="C11" s="688"/>
      <c r="D11" s="688"/>
      <c r="E11" s="688"/>
      <c r="F11" s="688"/>
      <c r="G11" s="688"/>
      <c r="H11" s="688"/>
      <c r="I11" s="688"/>
      <c r="J11" s="31" t="s">
        <v>351</v>
      </c>
      <c r="K11" s="31" t="s">
        <v>352</v>
      </c>
      <c r="L11" s="33" t="s">
        <v>353</v>
      </c>
      <c r="M11" s="31" t="s">
        <v>352</v>
      </c>
      <c r="IP11"/>
      <c r="IQ11"/>
      <c r="IR11"/>
      <c r="IS11"/>
      <c r="IT11"/>
      <c r="IU11"/>
      <c r="IV11"/>
    </row>
    <row r="12" spans="1:256" s="27" customFormat="1" ht="17.25" customHeight="1">
      <c r="A12" s="688"/>
      <c r="B12" s="688"/>
      <c r="C12" s="34" t="s">
        <v>354</v>
      </c>
      <c r="D12" s="34" t="s">
        <v>355</v>
      </c>
      <c r="E12" s="688"/>
      <c r="F12" s="688"/>
      <c r="G12" s="34" t="s">
        <v>356</v>
      </c>
      <c r="H12" s="34" t="s">
        <v>356</v>
      </c>
      <c r="I12" s="34" t="s">
        <v>356</v>
      </c>
      <c r="J12" s="34" t="s">
        <v>355</v>
      </c>
      <c r="K12" s="34" t="s">
        <v>355</v>
      </c>
      <c r="L12" s="34" t="s">
        <v>356</v>
      </c>
      <c r="M12" s="34" t="s">
        <v>356</v>
      </c>
      <c r="IP12"/>
      <c r="IQ12"/>
      <c r="IR12"/>
      <c r="IS12"/>
      <c r="IT12"/>
      <c r="IU12"/>
      <c r="IV12"/>
    </row>
    <row r="13" spans="1:256" s="27" customFormat="1" ht="15.75">
      <c r="A13" s="31"/>
      <c r="B13" s="31" t="s">
        <v>357</v>
      </c>
      <c r="C13" s="31"/>
      <c r="D13" s="34"/>
      <c r="E13" s="31"/>
      <c r="F13" s="31"/>
      <c r="G13" s="34"/>
      <c r="H13" s="34"/>
      <c r="I13" s="31"/>
      <c r="J13" s="34"/>
      <c r="K13" s="34"/>
      <c r="L13" s="35">
        <f>L15+L23+L26+L31</f>
        <v>77.399</v>
      </c>
      <c r="M13" s="35">
        <f>M15+M23+M26+M31</f>
        <v>77.399</v>
      </c>
      <c r="O13" s="36"/>
      <c r="P13" s="37"/>
      <c r="IP13"/>
      <c r="IQ13"/>
      <c r="IR13"/>
      <c r="IS13"/>
      <c r="IT13"/>
      <c r="IU13"/>
      <c r="IV13"/>
    </row>
    <row r="14" spans="1:256" s="27" customFormat="1" ht="16.5" customHeight="1">
      <c r="A14" s="31">
        <v>1</v>
      </c>
      <c r="B14" s="38" t="s">
        <v>358</v>
      </c>
      <c r="C14" s="31"/>
      <c r="D14" s="31"/>
      <c r="E14" s="31"/>
      <c r="F14" s="31"/>
      <c r="G14" s="31"/>
      <c r="H14" s="31"/>
      <c r="I14" s="31"/>
      <c r="J14" s="31"/>
      <c r="K14" s="34"/>
      <c r="L14" s="39"/>
      <c r="M14" s="39"/>
      <c r="IP14"/>
      <c r="IQ14"/>
      <c r="IR14"/>
      <c r="IS14"/>
      <c r="IT14"/>
      <c r="IU14"/>
      <c r="IV14"/>
    </row>
    <row r="15" spans="1:256" s="45" customFormat="1" ht="30.75" customHeight="1">
      <c r="A15" s="40" t="s">
        <v>276</v>
      </c>
      <c r="B15" s="41" t="s">
        <v>359</v>
      </c>
      <c r="C15" s="42"/>
      <c r="D15" s="42"/>
      <c r="E15" s="42"/>
      <c r="F15" s="42"/>
      <c r="G15" s="42">
        <f>G16+G17+G18+G19+G20+G21+G22</f>
        <v>58.368</v>
      </c>
      <c r="H15" s="42"/>
      <c r="I15" s="42"/>
      <c r="J15" s="42"/>
      <c r="K15" s="43"/>
      <c r="L15" s="44">
        <f>L16+L17+L18+L19+L20+L21+L22</f>
        <v>58.368</v>
      </c>
      <c r="M15" s="44">
        <f>M16+M17+M18+M19+M20+M21+M22</f>
        <v>58.368</v>
      </c>
      <c r="O15" s="46"/>
      <c r="P15" s="47"/>
      <c r="IP15" s="48"/>
      <c r="IQ15" s="48"/>
      <c r="IR15" s="48"/>
      <c r="IS15" s="48"/>
      <c r="IT15" s="48"/>
      <c r="IU15" s="48"/>
      <c r="IV15" s="48"/>
    </row>
    <row r="16" spans="1:16" s="53" customFormat="1" ht="30.75" customHeight="1">
      <c r="A16" s="49" t="s">
        <v>360</v>
      </c>
      <c r="B16" s="50" t="s">
        <v>361</v>
      </c>
      <c r="C16" s="51"/>
      <c r="D16" s="34" t="s">
        <v>362</v>
      </c>
      <c r="E16" s="34">
        <v>2014</v>
      </c>
      <c r="F16" s="34">
        <v>2014</v>
      </c>
      <c r="G16" s="52">
        <v>2.296</v>
      </c>
      <c r="H16" s="51"/>
      <c r="I16" s="51"/>
      <c r="J16" s="34" t="s">
        <v>362</v>
      </c>
      <c r="K16" s="34"/>
      <c r="L16" s="52">
        <v>2.296</v>
      </c>
      <c r="M16" s="52">
        <v>2.296</v>
      </c>
      <c r="O16" s="54"/>
      <c r="P16" s="55"/>
    </row>
    <row r="17" spans="1:16" s="53" customFormat="1" ht="30.75" customHeight="1">
      <c r="A17" s="49" t="s">
        <v>363</v>
      </c>
      <c r="B17" s="38" t="s">
        <v>364</v>
      </c>
      <c r="C17" s="51"/>
      <c r="D17" s="34" t="s">
        <v>365</v>
      </c>
      <c r="E17" s="34">
        <v>2014</v>
      </c>
      <c r="F17" s="34">
        <v>2014</v>
      </c>
      <c r="G17" s="52">
        <v>4.408</v>
      </c>
      <c r="H17" s="51"/>
      <c r="I17" s="51"/>
      <c r="J17" s="34" t="s">
        <v>365</v>
      </c>
      <c r="K17" s="34"/>
      <c r="L17" s="52">
        <v>4.408</v>
      </c>
      <c r="M17" s="52">
        <v>4.408</v>
      </c>
      <c r="O17" s="54"/>
      <c r="P17" s="55"/>
    </row>
    <row r="18" spans="1:16" s="53" customFormat="1" ht="16.5" customHeight="1">
      <c r="A18" s="49" t="s">
        <v>366</v>
      </c>
      <c r="B18" s="50" t="s">
        <v>367</v>
      </c>
      <c r="C18" s="51"/>
      <c r="D18" s="56"/>
      <c r="E18" s="34">
        <v>2014</v>
      </c>
      <c r="F18" s="34">
        <v>2014</v>
      </c>
      <c r="G18" s="52">
        <v>4.319</v>
      </c>
      <c r="H18" s="51"/>
      <c r="I18" s="51"/>
      <c r="J18" s="56"/>
      <c r="K18" s="57"/>
      <c r="L18" s="58">
        <v>4.319</v>
      </c>
      <c r="M18" s="52">
        <v>4.319</v>
      </c>
      <c r="O18" s="54"/>
      <c r="P18" s="55"/>
    </row>
    <row r="19" spans="1:16" s="53" customFormat="1" ht="16.5" customHeight="1">
      <c r="A19" s="49" t="s">
        <v>368</v>
      </c>
      <c r="B19" s="50" t="s">
        <v>369</v>
      </c>
      <c r="C19" s="51"/>
      <c r="D19" s="34" t="s">
        <v>370</v>
      </c>
      <c r="E19" s="34">
        <v>2014</v>
      </c>
      <c r="F19" s="34">
        <v>2014</v>
      </c>
      <c r="G19" s="52">
        <v>3.185</v>
      </c>
      <c r="H19" s="51"/>
      <c r="I19" s="51"/>
      <c r="J19" s="34" t="s">
        <v>370</v>
      </c>
      <c r="K19" s="52"/>
      <c r="L19" s="58">
        <v>3.185</v>
      </c>
      <c r="M19" s="52">
        <v>3.185</v>
      </c>
      <c r="O19" s="54"/>
      <c r="P19" s="55"/>
    </row>
    <row r="20" spans="1:16" s="53" customFormat="1" ht="30.75" customHeight="1">
      <c r="A20" s="49" t="s">
        <v>371</v>
      </c>
      <c r="B20" s="38" t="s">
        <v>372</v>
      </c>
      <c r="C20" s="51"/>
      <c r="D20" s="34" t="s">
        <v>373</v>
      </c>
      <c r="E20" s="34">
        <v>2014</v>
      </c>
      <c r="F20" s="34">
        <v>2014</v>
      </c>
      <c r="G20" s="52">
        <v>30.127</v>
      </c>
      <c r="H20" s="51"/>
      <c r="I20" s="51"/>
      <c r="J20" s="34" t="s">
        <v>373</v>
      </c>
      <c r="K20" s="34"/>
      <c r="L20" s="52">
        <v>30.127</v>
      </c>
      <c r="M20" s="39">
        <v>30.127</v>
      </c>
      <c r="O20" s="54"/>
      <c r="P20" s="55"/>
    </row>
    <row r="21" spans="1:16" s="53" customFormat="1" ht="30.75" customHeight="1">
      <c r="A21" s="49" t="s">
        <v>374</v>
      </c>
      <c r="B21" s="50" t="s">
        <v>375</v>
      </c>
      <c r="C21" s="51"/>
      <c r="D21" s="34" t="s">
        <v>376</v>
      </c>
      <c r="E21" s="34">
        <v>2014</v>
      </c>
      <c r="F21" s="34">
        <v>2014</v>
      </c>
      <c r="G21" s="52">
        <v>5.96</v>
      </c>
      <c r="H21" s="51"/>
      <c r="I21" s="51"/>
      <c r="J21" s="34" t="s">
        <v>376</v>
      </c>
      <c r="K21" s="34"/>
      <c r="L21" s="52">
        <v>5.96</v>
      </c>
      <c r="M21" s="52">
        <v>5.96</v>
      </c>
      <c r="O21" s="54"/>
      <c r="P21" s="55"/>
    </row>
    <row r="22" spans="1:16" s="53" customFormat="1" ht="30.75" customHeight="1">
      <c r="A22" s="49" t="s">
        <v>377</v>
      </c>
      <c r="B22" s="50" t="s">
        <v>378</v>
      </c>
      <c r="C22" s="51"/>
      <c r="D22" s="56"/>
      <c r="E22" s="34">
        <v>2014</v>
      </c>
      <c r="F22" s="34">
        <v>2014</v>
      </c>
      <c r="G22" s="52">
        <v>8.073</v>
      </c>
      <c r="H22" s="51"/>
      <c r="I22" s="51"/>
      <c r="J22" s="56"/>
      <c r="K22" s="57"/>
      <c r="L22" s="52">
        <v>8.073</v>
      </c>
      <c r="M22" s="39">
        <v>8.073</v>
      </c>
      <c r="O22" s="54"/>
      <c r="P22" s="55"/>
    </row>
    <row r="23" spans="1:16" s="45" customFormat="1" ht="30.75" customHeight="1">
      <c r="A23" s="40" t="s">
        <v>278</v>
      </c>
      <c r="B23" s="59" t="s">
        <v>379</v>
      </c>
      <c r="C23" s="60"/>
      <c r="D23" s="61"/>
      <c r="E23" s="43"/>
      <c r="F23" s="43"/>
      <c r="G23" s="62">
        <f>G24+G25</f>
        <v>3.647</v>
      </c>
      <c r="H23" s="60"/>
      <c r="I23" s="60"/>
      <c r="J23" s="61"/>
      <c r="K23" s="63"/>
      <c r="L23" s="62">
        <f>L24+L25</f>
        <v>3.647</v>
      </c>
      <c r="M23" s="62">
        <f>M24+M25</f>
        <v>3.647</v>
      </c>
      <c r="O23" s="46"/>
      <c r="P23" s="47"/>
    </row>
    <row r="24" spans="1:256" s="27" customFormat="1" ht="30.75" customHeight="1">
      <c r="A24" s="31" t="s">
        <v>380</v>
      </c>
      <c r="B24" s="64" t="s">
        <v>381</v>
      </c>
      <c r="C24" s="51"/>
      <c r="D24" s="34" t="s">
        <v>382</v>
      </c>
      <c r="E24" s="34">
        <v>2014</v>
      </c>
      <c r="F24" s="34">
        <v>2014</v>
      </c>
      <c r="G24" s="52">
        <v>1.557</v>
      </c>
      <c r="H24" s="51"/>
      <c r="I24" s="51"/>
      <c r="J24" s="34" t="s">
        <v>382</v>
      </c>
      <c r="K24" s="34"/>
      <c r="L24" s="52">
        <v>1.557</v>
      </c>
      <c r="M24" s="52">
        <v>1.557</v>
      </c>
      <c r="IP24"/>
      <c r="IQ24"/>
      <c r="IR24"/>
      <c r="IS24"/>
      <c r="IT24"/>
      <c r="IU24"/>
      <c r="IV24"/>
    </row>
    <row r="25" spans="1:256" s="27" customFormat="1" ht="30.75" customHeight="1">
      <c r="A25" s="31" t="s">
        <v>383</v>
      </c>
      <c r="B25" s="38" t="s">
        <v>384</v>
      </c>
      <c r="C25" s="51"/>
      <c r="D25" s="34" t="s">
        <v>385</v>
      </c>
      <c r="E25" s="34">
        <v>2014</v>
      </c>
      <c r="F25" s="34">
        <v>2014</v>
      </c>
      <c r="G25" s="52">
        <v>2.09</v>
      </c>
      <c r="H25" s="51"/>
      <c r="I25" s="51"/>
      <c r="J25" s="34" t="s">
        <v>385</v>
      </c>
      <c r="K25" s="34"/>
      <c r="L25" s="52">
        <v>2.09</v>
      </c>
      <c r="M25" s="52">
        <v>2.09</v>
      </c>
      <c r="IP25"/>
      <c r="IQ25"/>
      <c r="IR25"/>
      <c r="IS25"/>
      <c r="IT25"/>
      <c r="IU25"/>
      <c r="IV25"/>
    </row>
    <row r="26" spans="1:256" s="45" customFormat="1" ht="16.5" customHeight="1">
      <c r="A26" s="42" t="s">
        <v>281</v>
      </c>
      <c r="B26" s="41" t="s">
        <v>386</v>
      </c>
      <c r="C26" s="60"/>
      <c r="D26" s="43"/>
      <c r="E26" s="43"/>
      <c r="F26" s="43"/>
      <c r="G26" s="62">
        <f>G27+G28+G29</f>
        <v>6.157000000000001</v>
      </c>
      <c r="H26" s="60"/>
      <c r="I26" s="60"/>
      <c r="J26" s="43"/>
      <c r="K26" s="43"/>
      <c r="L26" s="62">
        <f>L27+L28+L29</f>
        <v>6.157000000000001</v>
      </c>
      <c r="M26" s="62">
        <f>M27+M28+M29</f>
        <v>6.157000000000001</v>
      </c>
      <c r="O26" s="46"/>
      <c r="IP26" s="48"/>
      <c r="IQ26" s="48"/>
      <c r="IR26" s="48"/>
      <c r="IS26" s="48"/>
      <c r="IT26" s="48"/>
      <c r="IU26" s="48"/>
      <c r="IV26" s="48"/>
    </row>
    <row r="27" spans="1:256" s="27" customFormat="1" ht="42.75" customHeight="1">
      <c r="A27" s="31" t="s">
        <v>387</v>
      </c>
      <c r="B27" s="64" t="s">
        <v>388</v>
      </c>
      <c r="C27" s="51"/>
      <c r="D27" s="34" t="s">
        <v>389</v>
      </c>
      <c r="E27" s="34">
        <v>2014</v>
      </c>
      <c r="F27" s="34">
        <v>2014</v>
      </c>
      <c r="G27" s="52">
        <v>2.357</v>
      </c>
      <c r="H27" s="51"/>
      <c r="I27" s="51"/>
      <c r="J27" s="34" t="s">
        <v>389</v>
      </c>
      <c r="K27" s="34"/>
      <c r="L27" s="52">
        <v>2.357</v>
      </c>
      <c r="M27" s="52">
        <v>2.357</v>
      </c>
      <c r="IP27"/>
      <c r="IQ27"/>
      <c r="IR27"/>
      <c r="IS27"/>
      <c r="IT27"/>
      <c r="IU27"/>
      <c r="IV27"/>
    </row>
    <row r="28" spans="1:256" s="27" customFormat="1" ht="30.75" customHeight="1">
      <c r="A28" s="31" t="s">
        <v>390</v>
      </c>
      <c r="B28" s="64" t="s">
        <v>391</v>
      </c>
      <c r="C28" s="51"/>
      <c r="D28" s="34" t="s">
        <v>392</v>
      </c>
      <c r="E28" s="34">
        <v>2014</v>
      </c>
      <c r="F28" s="34">
        <v>2014</v>
      </c>
      <c r="G28" s="52">
        <v>2.6</v>
      </c>
      <c r="H28" s="51"/>
      <c r="I28" s="51"/>
      <c r="J28" s="34" t="s">
        <v>392</v>
      </c>
      <c r="K28" s="34"/>
      <c r="L28" s="52">
        <v>2.6</v>
      </c>
      <c r="M28" s="52">
        <v>2.6</v>
      </c>
      <c r="IP28"/>
      <c r="IQ28"/>
      <c r="IR28"/>
      <c r="IS28"/>
      <c r="IT28"/>
      <c r="IU28"/>
      <c r="IV28"/>
    </row>
    <row r="29" spans="1:256" s="27" customFormat="1" ht="30.75" customHeight="1">
      <c r="A29" s="31" t="s">
        <v>393</v>
      </c>
      <c r="B29" s="64" t="s">
        <v>394</v>
      </c>
      <c r="C29" s="51"/>
      <c r="D29" s="34"/>
      <c r="E29" s="34">
        <v>2014</v>
      </c>
      <c r="F29" s="34">
        <v>2014</v>
      </c>
      <c r="G29" s="65">
        <v>1.2</v>
      </c>
      <c r="H29" s="51"/>
      <c r="I29" s="51"/>
      <c r="J29" s="34"/>
      <c r="K29" s="34"/>
      <c r="L29" s="39">
        <v>1.2</v>
      </c>
      <c r="M29" s="39">
        <v>1.2</v>
      </c>
      <c r="IP29"/>
      <c r="IQ29"/>
      <c r="IR29"/>
      <c r="IS29"/>
      <c r="IT29"/>
      <c r="IU29"/>
      <c r="IV29"/>
    </row>
    <row r="30" spans="1:256" s="45" customFormat="1" ht="30.75" customHeight="1">
      <c r="A30" s="42" t="s">
        <v>283</v>
      </c>
      <c r="B30" s="41" t="s">
        <v>395</v>
      </c>
      <c r="C30" s="60"/>
      <c r="D30" s="43"/>
      <c r="E30" s="43"/>
      <c r="F30" s="43"/>
      <c r="G30" s="43"/>
      <c r="H30" s="60"/>
      <c r="I30" s="60"/>
      <c r="J30" s="43"/>
      <c r="K30" s="43"/>
      <c r="L30" s="66"/>
      <c r="M30" s="66"/>
      <c r="IP30" s="48"/>
      <c r="IQ30" s="48"/>
      <c r="IR30" s="48"/>
      <c r="IS30" s="48"/>
      <c r="IT30" s="48"/>
      <c r="IU30" s="48"/>
      <c r="IV30" s="48"/>
    </row>
    <row r="31" spans="1:256" s="45" customFormat="1" ht="16.5" customHeight="1">
      <c r="A31" s="42" t="s">
        <v>396</v>
      </c>
      <c r="B31" s="41" t="s">
        <v>397</v>
      </c>
      <c r="C31" s="42"/>
      <c r="D31" s="42"/>
      <c r="E31" s="42"/>
      <c r="F31" s="42"/>
      <c r="G31" s="62">
        <f>G33</f>
        <v>9.227</v>
      </c>
      <c r="H31" s="62"/>
      <c r="I31" s="62"/>
      <c r="J31" s="62"/>
      <c r="K31" s="67"/>
      <c r="L31" s="62">
        <f>L33</f>
        <v>9.227</v>
      </c>
      <c r="M31" s="62">
        <f>M33</f>
        <v>9.227</v>
      </c>
      <c r="O31" s="46"/>
      <c r="IP31" s="48"/>
      <c r="IQ31" s="48"/>
      <c r="IR31" s="48"/>
      <c r="IS31" s="48"/>
      <c r="IT31" s="48"/>
      <c r="IU31" s="48"/>
      <c r="IV31" s="48"/>
    </row>
    <row r="32" spans="1:256" s="27" customFormat="1" ht="30.75" customHeight="1">
      <c r="A32" s="49" t="s">
        <v>286</v>
      </c>
      <c r="B32" s="38" t="s">
        <v>359</v>
      </c>
      <c r="C32" s="31"/>
      <c r="D32" s="31"/>
      <c r="E32" s="31"/>
      <c r="F32" s="31"/>
      <c r="G32" s="31"/>
      <c r="H32" s="31"/>
      <c r="I32" s="31"/>
      <c r="J32" s="31"/>
      <c r="K32" s="34"/>
      <c r="L32" s="39"/>
      <c r="M32" s="39"/>
      <c r="IP32"/>
      <c r="IQ32"/>
      <c r="IR32"/>
      <c r="IS32"/>
      <c r="IT32"/>
      <c r="IU32"/>
      <c r="IV32"/>
    </row>
    <row r="33" spans="1:256" s="27" customFormat="1" ht="66.75" customHeight="1">
      <c r="A33" s="68" t="s">
        <v>398</v>
      </c>
      <c r="B33" s="50" t="s">
        <v>399</v>
      </c>
      <c r="C33" s="51"/>
      <c r="D33" s="34" t="s">
        <v>400</v>
      </c>
      <c r="E33" s="34">
        <v>2014</v>
      </c>
      <c r="F33" s="34">
        <v>2014</v>
      </c>
      <c r="G33" s="65">
        <v>9.227</v>
      </c>
      <c r="H33" s="51"/>
      <c r="I33" s="51"/>
      <c r="J33" s="34"/>
      <c r="K33" s="34"/>
      <c r="L33" s="65">
        <v>9.227</v>
      </c>
      <c r="M33" s="65">
        <v>9.227</v>
      </c>
      <c r="O33" s="69"/>
      <c r="IP33"/>
      <c r="IQ33"/>
      <c r="IR33"/>
      <c r="IS33"/>
      <c r="IT33"/>
      <c r="IU33"/>
      <c r="IV33"/>
    </row>
    <row r="34" spans="1:256" s="27" customFormat="1" ht="16.5" customHeight="1">
      <c r="A34" s="49" t="s">
        <v>288</v>
      </c>
      <c r="B34" s="38" t="s">
        <v>401</v>
      </c>
      <c r="C34" s="51"/>
      <c r="D34" s="34"/>
      <c r="E34" s="34"/>
      <c r="F34" s="34"/>
      <c r="G34" s="34"/>
      <c r="H34" s="51"/>
      <c r="I34" s="51"/>
      <c r="J34" s="34"/>
      <c r="K34" s="34"/>
      <c r="L34" s="39"/>
      <c r="M34" s="39"/>
      <c r="IP34"/>
      <c r="IQ34"/>
      <c r="IR34"/>
      <c r="IS34"/>
      <c r="IT34"/>
      <c r="IU34"/>
      <c r="IV34"/>
    </row>
    <row r="35" spans="1:256" s="27" customFormat="1" ht="15" customHeight="1">
      <c r="A35" s="680" t="s">
        <v>402</v>
      </c>
      <c r="B35" s="680"/>
      <c r="C35" s="51"/>
      <c r="D35" s="34"/>
      <c r="E35" s="51"/>
      <c r="F35" s="51"/>
      <c r="G35" s="51"/>
      <c r="H35" s="51"/>
      <c r="I35" s="51"/>
      <c r="J35" s="34"/>
      <c r="K35" s="34"/>
      <c r="L35" s="34"/>
      <c r="M35" s="34"/>
      <c r="IP35"/>
      <c r="IQ35"/>
      <c r="IR35"/>
      <c r="IS35"/>
      <c r="IT35"/>
      <c r="IU35"/>
      <c r="IV35"/>
    </row>
    <row r="36" spans="1:256" s="27" customFormat="1" ht="30.75" customHeight="1">
      <c r="A36" s="31"/>
      <c r="B36" s="38" t="s">
        <v>403</v>
      </c>
      <c r="C36" s="51"/>
      <c r="D36" s="34"/>
      <c r="E36" s="51"/>
      <c r="F36" s="51"/>
      <c r="G36" s="51"/>
      <c r="H36" s="51"/>
      <c r="I36" s="51"/>
      <c r="J36" s="34"/>
      <c r="K36" s="34"/>
      <c r="L36" s="34"/>
      <c r="M36" s="34"/>
      <c r="IP36"/>
      <c r="IQ36"/>
      <c r="IR36"/>
      <c r="IS36"/>
      <c r="IT36"/>
      <c r="IU36"/>
      <c r="IV36"/>
    </row>
    <row r="37" spans="1:256" s="27" customFormat="1" ht="15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IP37"/>
      <c r="IQ37"/>
      <c r="IR37"/>
      <c r="IS37"/>
      <c r="IT37"/>
      <c r="IU37"/>
      <c r="IV37"/>
    </row>
    <row r="38" spans="1:256" s="27" customFormat="1" ht="15.75">
      <c r="A38" s="70"/>
      <c r="B38" s="71"/>
      <c r="C38" s="71"/>
      <c r="D38" s="72"/>
      <c r="E38" s="72"/>
      <c r="F38" s="72"/>
      <c r="G38" s="72"/>
      <c r="H38" s="72"/>
      <c r="I38" s="72"/>
      <c r="J38" s="71"/>
      <c r="K38" s="71"/>
      <c r="L38" s="70"/>
      <c r="M38" s="70"/>
      <c r="IP38"/>
      <c r="IQ38"/>
      <c r="IR38"/>
      <c r="IS38"/>
      <c r="IT38"/>
      <c r="IU38"/>
      <c r="IV38"/>
    </row>
    <row r="39" spans="1:256" s="27" customFormat="1" ht="16.5" customHeight="1">
      <c r="A39" s="73"/>
      <c r="B39" s="74" t="s">
        <v>404</v>
      </c>
      <c r="C39" s="74"/>
      <c r="D39" s="75"/>
      <c r="E39" s="75"/>
      <c r="F39" s="75"/>
      <c r="G39" s="75"/>
      <c r="H39" s="75"/>
      <c r="I39" s="53"/>
      <c r="IP39"/>
      <c r="IQ39"/>
      <c r="IR39"/>
      <c r="IS39"/>
      <c r="IT39"/>
      <c r="IU39"/>
      <c r="IV39"/>
    </row>
    <row r="40" spans="1:256" s="27" customFormat="1" ht="15.75">
      <c r="A40" s="76"/>
      <c r="B40" s="74" t="s">
        <v>324</v>
      </c>
      <c r="C40" s="74"/>
      <c r="D40" s="75"/>
      <c r="E40" s="75"/>
      <c r="F40" s="75"/>
      <c r="G40" s="75"/>
      <c r="H40" s="75"/>
      <c r="I40" s="53"/>
      <c r="IP40"/>
      <c r="IQ40"/>
      <c r="IR40"/>
      <c r="IS40"/>
      <c r="IT40"/>
      <c r="IU40"/>
      <c r="IV40"/>
    </row>
    <row r="41" spans="1:256" s="27" customFormat="1" ht="15.75">
      <c r="A41" s="76"/>
      <c r="B41" s="77" t="s">
        <v>405</v>
      </c>
      <c r="C41" s="74"/>
      <c r="D41" s="75"/>
      <c r="E41" s="75"/>
      <c r="F41" s="75"/>
      <c r="G41" s="75"/>
      <c r="H41" s="75"/>
      <c r="I41" s="53"/>
      <c r="IP41"/>
      <c r="IQ41"/>
      <c r="IR41"/>
      <c r="IS41"/>
      <c r="IT41"/>
      <c r="IU41"/>
      <c r="IV41"/>
    </row>
    <row r="42" spans="2:256" s="27" customFormat="1" ht="15.75" customHeight="1">
      <c r="B42" s="677" t="s">
        <v>406</v>
      </c>
      <c r="C42" s="677"/>
      <c r="D42" s="677"/>
      <c r="E42" s="677"/>
      <c r="F42" s="677"/>
      <c r="G42" s="677"/>
      <c r="H42" s="677"/>
      <c r="I42" s="53"/>
      <c r="M42" s="78"/>
      <c r="IP42"/>
      <c r="IQ42"/>
      <c r="IR42"/>
      <c r="IS42"/>
      <c r="IT42"/>
      <c r="IU42"/>
      <c r="IV42"/>
    </row>
    <row r="43" spans="2:256" s="27" customFormat="1" ht="15" customHeight="1">
      <c r="B43" s="678" t="s">
        <v>407</v>
      </c>
      <c r="C43" s="678"/>
      <c r="D43" s="678"/>
      <c r="E43" s="678"/>
      <c r="F43" s="79"/>
      <c r="G43" s="79"/>
      <c r="H43" s="79"/>
      <c r="I43" s="53"/>
      <c r="M43" s="78"/>
      <c r="IP43"/>
      <c r="IQ43"/>
      <c r="IR43"/>
      <c r="IS43"/>
      <c r="IT43"/>
      <c r="IU43"/>
      <c r="IV43"/>
    </row>
  </sheetData>
  <sheetProtection selectLockedCells="1" selectUnlockedCells="1"/>
  <mergeCells count="15">
    <mergeCell ref="A1:M1"/>
    <mergeCell ref="A10:A12"/>
    <mergeCell ref="B10:B12"/>
    <mergeCell ref="C10:C11"/>
    <mergeCell ref="D10:D11"/>
    <mergeCell ref="E10:E12"/>
    <mergeCell ref="F10:F12"/>
    <mergeCell ref="G10:G11"/>
    <mergeCell ref="H10:H11"/>
    <mergeCell ref="I10:I11"/>
    <mergeCell ref="L10:M10"/>
    <mergeCell ref="J10:K10"/>
    <mergeCell ref="B42:H42"/>
    <mergeCell ref="B43:E43"/>
    <mergeCell ref="A35:B35"/>
  </mergeCells>
  <printOptions/>
  <pageMargins left="0.3625" right="0.32222222222222224" top="0.1736111111111111" bottom="0.14375" header="0.5118055555555555" footer="0.5118055555555555"/>
  <pageSetup horizontalDpi="300" verticalDpi="300" orientation="landscape" paperSize="9" scale="54" r:id="rId1"/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25390625" style="27" customWidth="1"/>
    <col min="2" max="2" width="25.25390625" style="27" customWidth="1"/>
    <col min="3" max="3" width="8.00390625" style="27" customWidth="1"/>
    <col min="4" max="4" width="7.25390625" style="27" customWidth="1"/>
    <col min="5" max="5" width="7.125" style="27" customWidth="1"/>
    <col min="6" max="6" width="7.875" style="27" customWidth="1"/>
    <col min="7" max="7" width="7.625" style="27" customWidth="1"/>
    <col min="8" max="9" width="7.25390625" style="27" customWidth="1"/>
    <col min="10" max="10" width="8.375" style="27" customWidth="1"/>
    <col min="11" max="11" width="7.875" style="27" customWidth="1"/>
    <col min="12" max="12" width="8.25390625" style="27" customWidth="1"/>
    <col min="13" max="13" width="7.875" style="27" customWidth="1"/>
    <col min="14" max="14" width="7.25390625" style="27" customWidth="1"/>
    <col min="15" max="15" width="7.375" style="27" customWidth="1"/>
    <col min="16" max="16" width="7.75390625" style="27" customWidth="1"/>
    <col min="17" max="17" width="8.00390625" style="27" customWidth="1"/>
    <col min="18" max="18" width="8.125" style="27" customWidth="1"/>
    <col min="19" max="20" width="8.00390625" style="27" customWidth="1"/>
    <col min="21" max="21" width="8.875" style="27" customWidth="1"/>
    <col min="22" max="22" width="10.25390625" style="27" customWidth="1"/>
    <col min="23" max="16384" width="9.00390625" style="27" customWidth="1"/>
  </cols>
  <sheetData>
    <row r="1" spans="13:22" ht="15.75">
      <c r="M1" s="172"/>
      <c r="V1" s="172"/>
    </row>
    <row r="2" spans="13:22" ht="15.75">
      <c r="M2" s="172"/>
      <c r="V2" s="172" t="s">
        <v>112</v>
      </c>
    </row>
    <row r="3" spans="13:22" ht="15.75">
      <c r="M3" s="172"/>
      <c r="V3" s="172" t="s">
        <v>739</v>
      </c>
    </row>
    <row r="4" spans="13:22" ht="15.75">
      <c r="M4" s="172"/>
      <c r="V4" s="172" t="s">
        <v>740</v>
      </c>
    </row>
    <row r="5" spans="13:22" ht="15.75">
      <c r="M5" s="172"/>
      <c r="V5" s="172"/>
    </row>
    <row r="6" spans="1:22" ht="31.5" customHeight="1">
      <c r="A6" s="720" t="s">
        <v>318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</row>
    <row r="7" spans="13:22" ht="15.75">
      <c r="M7" s="172"/>
      <c r="V7" s="172" t="s">
        <v>334</v>
      </c>
    </row>
    <row r="8" spans="13:22" ht="15.75">
      <c r="M8" s="172"/>
      <c r="V8" s="172" t="s">
        <v>741</v>
      </c>
    </row>
    <row r="9" spans="13:22" ht="15.75">
      <c r="M9" s="172"/>
      <c r="V9" s="172"/>
    </row>
    <row r="10" spans="13:22" ht="15.75">
      <c r="M10" s="172"/>
      <c r="V10" s="175" t="s">
        <v>337</v>
      </c>
    </row>
    <row r="11" spans="13:22" ht="15.75">
      <c r="M11" s="172"/>
      <c r="V11" s="172" t="s">
        <v>338</v>
      </c>
    </row>
    <row r="12" spans="13:22" ht="15.75">
      <c r="M12" s="172"/>
      <c r="V12" s="172" t="s">
        <v>339</v>
      </c>
    </row>
    <row r="14" spans="1:22" ht="15.75" customHeight="1">
      <c r="A14" s="739" t="s">
        <v>731</v>
      </c>
      <c r="B14" s="739" t="s">
        <v>732</v>
      </c>
      <c r="C14" s="740" t="s">
        <v>349</v>
      </c>
      <c r="D14" s="740"/>
      <c r="E14" s="740"/>
      <c r="F14" s="740"/>
      <c r="G14" s="740"/>
      <c r="H14" s="740"/>
      <c r="I14" s="740"/>
      <c r="J14" s="740"/>
      <c r="K14" s="740"/>
      <c r="L14" s="740"/>
      <c r="M14" s="740" t="s">
        <v>96</v>
      </c>
      <c r="N14" s="740"/>
      <c r="O14" s="740"/>
      <c r="P14" s="740"/>
      <c r="Q14" s="740"/>
      <c r="R14" s="740"/>
      <c r="S14" s="740"/>
      <c r="T14" s="740"/>
      <c r="U14" s="740"/>
      <c r="V14" s="740"/>
    </row>
    <row r="15" spans="1:22" ht="15.75" customHeight="1">
      <c r="A15" s="739"/>
      <c r="B15" s="739"/>
      <c r="C15" s="736" t="s">
        <v>97</v>
      </c>
      <c r="D15" s="736"/>
      <c r="E15" s="736"/>
      <c r="F15" s="736"/>
      <c r="G15" s="736"/>
      <c r="H15" s="737" t="s">
        <v>74</v>
      </c>
      <c r="I15" s="737"/>
      <c r="J15" s="737"/>
      <c r="K15" s="737"/>
      <c r="L15" s="737"/>
      <c r="M15" s="736" t="s">
        <v>97</v>
      </c>
      <c r="N15" s="736"/>
      <c r="O15" s="736"/>
      <c r="P15" s="736"/>
      <c r="Q15" s="736"/>
      <c r="R15" s="737" t="s">
        <v>74</v>
      </c>
      <c r="S15" s="737"/>
      <c r="T15" s="737"/>
      <c r="U15" s="737"/>
      <c r="V15" s="737"/>
    </row>
    <row r="16" spans="1:22" ht="15.75" customHeight="1">
      <c r="A16" s="739"/>
      <c r="B16" s="739"/>
      <c r="C16" s="741" t="s">
        <v>734</v>
      </c>
      <c r="D16" s="741"/>
      <c r="E16" s="741"/>
      <c r="F16" s="741"/>
      <c r="G16" s="741"/>
      <c r="H16" s="735" t="s">
        <v>734</v>
      </c>
      <c r="I16" s="735"/>
      <c r="J16" s="735"/>
      <c r="K16" s="735"/>
      <c r="L16" s="735"/>
      <c r="M16" s="741" t="s">
        <v>734</v>
      </c>
      <c r="N16" s="741"/>
      <c r="O16" s="741"/>
      <c r="P16" s="741"/>
      <c r="Q16" s="741"/>
      <c r="R16" s="735" t="s">
        <v>734</v>
      </c>
      <c r="S16" s="735"/>
      <c r="T16" s="735"/>
      <c r="U16" s="735"/>
      <c r="V16" s="735"/>
    </row>
    <row r="17" spans="1:22" ht="15" customHeight="1">
      <c r="A17" s="739"/>
      <c r="B17" s="739"/>
      <c r="C17" s="574" t="s">
        <v>113</v>
      </c>
      <c r="D17" s="179" t="s">
        <v>114</v>
      </c>
      <c r="E17" s="179" t="s">
        <v>115</v>
      </c>
      <c r="F17" s="179" t="s">
        <v>116</v>
      </c>
      <c r="G17" s="179" t="s">
        <v>117</v>
      </c>
      <c r="H17" s="179" t="s">
        <v>113</v>
      </c>
      <c r="I17" s="179" t="s">
        <v>114</v>
      </c>
      <c r="J17" s="179" t="s">
        <v>115</v>
      </c>
      <c r="K17" s="179" t="s">
        <v>116</v>
      </c>
      <c r="L17" s="575" t="s">
        <v>117</v>
      </c>
      <c r="M17" s="576" t="s">
        <v>113</v>
      </c>
      <c r="N17" s="179" t="s">
        <v>114</v>
      </c>
      <c r="O17" s="179" t="s">
        <v>115</v>
      </c>
      <c r="P17" s="179" t="s">
        <v>116</v>
      </c>
      <c r="Q17" s="179" t="s">
        <v>117</v>
      </c>
      <c r="R17" s="179" t="s">
        <v>113</v>
      </c>
      <c r="S17" s="179" t="s">
        <v>114</v>
      </c>
      <c r="T17" s="179" t="s">
        <v>115</v>
      </c>
      <c r="U17" s="179" t="s">
        <v>116</v>
      </c>
      <c r="V17" s="575" t="s">
        <v>117</v>
      </c>
    </row>
    <row r="18" spans="1:22" ht="15.75">
      <c r="A18" s="577">
        <v>1</v>
      </c>
      <c r="B18" s="577">
        <v>2</v>
      </c>
      <c r="C18" s="578">
        <v>3</v>
      </c>
      <c r="D18" s="579">
        <v>4</v>
      </c>
      <c r="E18" s="579">
        <v>5</v>
      </c>
      <c r="F18" s="579">
        <v>6</v>
      </c>
      <c r="G18" s="579">
        <v>7</v>
      </c>
      <c r="H18" s="580">
        <v>8</v>
      </c>
      <c r="I18" s="580">
        <v>9</v>
      </c>
      <c r="J18" s="580">
        <v>10</v>
      </c>
      <c r="K18" s="580">
        <v>11</v>
      </c>
      <c r="L18" s="581">
        <v>12</v>
      </c>
      <c r="M18" s="578">
        <v>13</v>
      </c>
      <c r="N18" s="579">
        <v>14</v>
      </c>
      <c r="O18" s="579">
        <v>15</v>
      </c>
      <c r="P18" s="579">
        <v>16</v>
      </c>
      <c r="Q18" s="579">
        <v>17</v>
      </c>
      <c r="R18" s="580">
        <v>18</v>
      </c>
      <c r="S18" s="580">
        <v>19</v>
      </c>
      <c r="T18" s="580">
        <v>20</v>
      </c>
      <c r="U18" s="580">
        <v>21</v>
      </c>
      <c r="V18" s="581">
        <v>22</v>
      </c>
    </row>
    <row r="19" spans="1:22" ht="15.75">
      <c r="A19" s="582"/>
      <c r="B19" s="583"/>
      <c r="C19" s="584"/>
      <c r="D19" s="560"/>
      <c r="E19" s="560"/>
      <c r="F19" s="560"/>
      <c r="G19" s="560"/>
      <c r="H19" s="560"/>
      <c r="I19" s="560"/>
      <c r="J19" s="560"/>
      <c r="K19" s="560"/>
      <c r="L19" s="585"/>
      <c r="M19" s="584"/>
      <c r="N19" s="560"/>
      <c r="O19" s="560"/>
      <c r="P19" s="560"/>
      <c r="Q19" s="586"/>
      <c r="R19" s="586"/>
      <c r="S19" s="586"/>
      <c r="T19" s="586"/>
      <c r="U19" s="586"/>
      <c r="V19" s="587"/>
    </row>
    <row r="20" spans="1:22" ht="15.75">
      <c r="A20" s="561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71"/>
    </row>
    <row r="21" ht="15.75">
      <c r="B21" s="27" t="s">
        <v>92</v>
      </c>
    </row>
    <row r="23" spans="13:16" ht="15.75">
      <c r="M23" s="71"/>
      <c r="N23" s="71"/>
      <c r="O23" s="71"/>
      <c r="P23" s="71"/>
    </row>
    <row r="24" spans="13:16" ht="15.75">
      <c r="M24" s="71"/>
      <c r="N24" s="738"/>
      <c r="O24" s="738"/>
      <c r="P24" s="71"/>
    </row>
    <row r="25" spans="13:16" ht="15.75">
      <c r="M25" s="71"/>
      <c r="N25" s="71"/>
      <c r="O25" s="71"/>
      <c r="P25" s="71"/>
    </row>
    <row r="26" ht="15.75">
      <c r="A26" s="76"/>
    </row>
    <row r="28" ht="15.75">
      <c r="A28" s="53"/>
    </row>
  </sheetData>
  <sheetProtection selectLockedCells="1" selectUnlockedCells="1"/>
  <mergeCells count="14">
    <mergeCell ref="N24:O24"/>
    <mergeCell ref="A6:V6"/>
    <mergeCell ref="A14:A17"/>
    <mergeCell ref="B14:B17"/>
    <mergeCell ref="C14:L14"/>
    <mergeCell ref="M14:V14"/>
    <mergeCell ref="C16:G16"/>
    <mergeCell ref="H16:L16"/>
    <mergeCell ref="M16:Q16"/>
    <mergeCell ref="R16:V16"/>
    <mergeCell ref="C15:G15"/>
    <mergeCell ref="H15:L15"/>
    <mergeCell ref="M15:Q15"/>
    <mergeCell ref="R15:V15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2" width="57.875" style="588" customWidth="1"/>
    <col min="3" max="16384" width="9.00390625" style="589" customWidth="1"/>
  </cols>
  <sheetData>
    <row r="1" ht="15.75">
      <c r="B1" s="590" t="s">
        <v>118</v>
      </c>
    </row>
    <row r="2" ht="15.75">
      <c r="B2" s="590" t="s">
        <v>739</v>
      </c>
    </row>
    <row r="3" ht="15.75">
      <c r="B3" s="590" t="s">
        <v>740</v>
      </c>
    </row>
    <row r="4" ht="15.75">
      <c r="B4" s="590"/>
    </row>
    <row r="5" spans="1:2" ht="30.75" customHeight="1">
      <c r="A5" s="742" t="s">
        <v>320</v>
      </c>
      <c r="B5" s="742"/>
    </row>
    <row r="6" ht="15.75">
      <c r="B6" s="590"/>
    </row>
    <row r="7" ht="15.75">
      <c r="B7" s="590" t="s">
        <v>334</v>
      </c>
    </row>
    <row r="8" ht="15.75">
      <c r="B8" s="590" t="s">
        <v>741</v>
      </c>
    </row>
    <row r="9" ht="15.75">
      <c r="B9" s="590"/>
    </row>
    <row r="10" ht="15.75">
      <c r="B10" s="591" t="s">
        <v>337</v>
      </c>
    </row>
    <row r="11" ht="15.75">
      <c r="B11" s="590" t="s">
        <v>338</v>
      </c>
    </row>
    <row r="12" ht="15.75">
      <c r="B12" s="590" t="s">
        <v>339</v>
      </c>
    </row>
    <row r="13" ht="15.75">
      <c r="B13" s="592"/>
    </row>
    <row r="14" spans="1:2" ht="15.75">
      <c r="A14" s="593" t="s">
        <v>341</v>
      </c>
      <c r="B14" s="594"/>
    </row>
    <row r="15" spans="1:2" ht="15.75">
      <c r="A15" s="593" t="s">
        <v>119</v>
      </c>
      <c r="B15" s="594"/>
    </row>
    <row r="16" spans="1:2" ht="15.75">
      <c r="A16" s="593" t="s">
        <v>120</v>
      </c>
      <c r="B16" s="595" t="s">
        <v>121</v>
      </c>
    </row>
    <row r="17" spans="1:2" ht="15.75">
      <c r="A17" s="593" t="s">
        <v>122</v>
      </c>
      <c r="B17" s="595"/>
    </row>
    <row r="18" spans="1:2" ht="15.75">
      <c r="A18" s="596" t="s">
        <v>123</v>
      </c>
      <c r="B18" s="594" t="s">
        <v>124</v>
      </c>
    </row>
    <row r="19" spans="1:2" ht="30">
      <c r="A19" s="597" t="s">
        <v>125</v>
      </c>
      <c r="B19" s="598" t="s">
        <v>126</v>
      </c>
    </row>
    <row r="20" spans="1:2" ht="15.75">
      <c r="A20" s="599" t="s">
        <v>127</v>
      </c>
      <c r="B20" s="600"/>
    </row>
    <row r="21" spans="1:2" ht="30">
      <c r="A21" s="600" t="s">
        <v>128</v>
      </c>
      <c r="B21" s="600"/>
    </row>
    <row r="22" spans="1:2" ht="60">
      <c r="A22" s="601" t="s">
        <v>129</v>
      </c>
      <c r="B22" s="600"/>
    </row>
    <row r="23" spans="1:2" ht="60">
      <c r="A23" s="602" t="s">
        <v>130</v>
      </c>
      <c r="B23" s="600"/>
    </row>
    <row r="24" spans="1:2" ht="15.75">
      <c r="A24" s="596" t="s">
        <v>131</v>
      </c>
      <c r="B24" s="600"/>
    </row>
    <row r="25" spans="1:2" ht="30">
      <c r="A25" s="602" t="s">
        <v>132</v>
      </c>
      <c r="B25" s="600"/>
    </row>
    <row r="26" spans="1:2" ht="15.75">
      <c r="A26" s="596" t="s">
        <v>133</v>
      </c>
      <c r="B26" s="600"/>
    </row>
    <row r="27" spans="1:2" ht="30">
      <c r="A27" s="602" t="s">
        <v>134</v>
      </c>
      <c r="B27" s="600"/>
    </row>
    <row r="28" spans="1:2" ht="15.75">
      <c r="A28" s="596" t="s">
        <v>135</v>
      </c>
      <c r="B28" s="598" t="s">
        <v>136</v>
      </c>
    </row>
    <row r="29" spans="1:2" ht="15.75">
      <c r="A29" s="599" t="s">
        <v>137</v>
      </c>
      <c r="B29" s="598"/>
    </row>
    <row r="30" spans="1:2" ht="90">
      <c r="A30" s="596" t="s">
        <v>138</v>
      </c>
      <c r="B30" s="603" t="s">
        <v>139</v>
      </c>
    </row>
    <row r="31" spans="1:2" ht="28.5">
      <c r="A31" s="599" t="s">
        <v>140</v>
      </c>
      <c r="B31" s="601"/>
    </row>
    <row r="32" spans="1:2" ht="45">
      <c r="A32" s="604" t="s">
        <v>141</v>
      </c>
      <c r="B32" s="604"/>
    </row>
    <row r="33" spans="1:2" ht="15.75">
      <c r="A33" s="604" t="s">
        <v>142</v>
      </c>
      <c r="B33" s="604"/>
    </row>
    <row r="34" spans="1:2" ht="15.75">
      <c r="A34" s="604" t="s">
        <v>143</v>
      </c>
      <c r="B34" s="604"/>
    </row>
    <row r="35" spans="1:2" ht="15.75">
      <c r="A35" s="605" t="s">
        <v>144</v>
      </c>
      <c r="B35" s="605"/>
    </row>
    <row r="36" spans="1:2" ht="28.5">
      <c r="A36" s="606" t="s">
        <v>145</v>
      </c>
      <c r="B36" s="600"/>
    </row>
    <row r="37" spans="1:2" ht="15.75">
      <c r="A37" s="600" t="s">
        <v>146</v>
      </c>
      <c r="B37" s="600"/>
    </row>
    <row r="38" spans="1:2" ht="28.5">
      <c r="A38" s="607" t="s">
        <v>147</v>
      </c>
      <c r="B38" s="600"/>
    </row>
    <row r="39" spans="1:2" ht="28.5">
      <c r="A39" s="607" t="s">
        <v>148</v>
      </c>
      <c r="B39" s="600"/>
    </row>
    <row r="40" spans="1:2" ht="15.75">
      <c r="A40" s="600" t="s">
        <v>1020</v>
      </c>
      <c r="B40" s="600"/>
    </row>
    <row r="41" spans="1:2" ht="28.5">
      <c r="A41" s="607" t="s">
        <v>149</v>
      </c>
      <c r="B41" s="600"/>
    </row>
    <row r="42" spans="1:2" ht="15.75">
      <c r="A42" s="600" t="s">
        <v>150</v>
      </c>
      <c r="B42" s="600"/>
    </row>
    <row r="43" spans="1:2" ht="15.75">
      <c r="A43" s="600" t="s">
        <v>151</v>
      </c>
      <c r="B43" s="600"/>
    </row>
    <row r="44" spans="1:2" ht="15.75">
      <c r="A44" s="600" t="s">
        <v>152</v>
      </c>
      <c r="B44" s="600"/>
    </row>
    <row r="45" spans="1:2" ht="15.75">
      <c r="A45" s="600" t="s">
        <v>153</v>
      </c>
      <c r="B45" s="600"/>
    </row>
    <row r="46" spans="1:2" ht="28.5">
      <c r="A46" s="607" t="s">
        <v>154</v>
      </c>
      <c r="B46" s="600"/>
    </row>
    <row r="47" spans="1:2" ht="15.75">
      <c r="A47" s="600" t="s">
        <v>150</v>
      </c>
      <c r="B47" s="600"/>
    </row>
    <row r="48" spans="1:2" ht="15.75">
      <c r="A48" s="600" t="s">
        <v>151</v>
      </c>
      <c r="B48" s="600"/>
    </row>
    <row r="49" spans="1:2" ht="15.75">
      <c r="A49" s="600" t="s">
        <v>152</v>
      </c>
      <c r="B49" s="600"/>
    </row>
    <row r="50" spans="1:2" ht="15.75">
      <c r="A50" s="600" t="s">
        <v>153</v>
      </c>
      <c r="B50" s="600"/>
    </row>
    <row r="51" spans="1:2" ht="28.5">
      <c r="A51" s="607" t="s">
        <v>155</v>
      </c>
      <c r="B51" s="600"/>
    </row>
    <row r="52" spans="1:2" ht="15.75">
      <c r="A52" s="600" t="s">
        <v>150</v>
      </c>
      <c r="B52" s="600"/>
    </row>
    <row r="53" spans="1:2" ht="15.75">
      <c r="A53" s="600" t="s">
        <v>151</v>
      </c>
      <c r="B53" s="600"/>
    </row>
    <row r="54" spans="1:2" ht="15.75">
      <c r="A54" s="600" t="s">
        <v>152</v>
      </c>
      <c r="B54" s="600"/>
    </row>
    <row r="55" spans="1:2" ht="15.75">
      <c r="A55" s="600" t="s">
        <v>153</v>
      </c>
      <c r="B55" s="600"/>
    </row>
    <row r="56" spans="1:2" ht="28.5">
      <c r="A56" s="599" t="s">
        <v>156</v>
      </c>
      <c r="B56" s="608"/>
    </row>
    <row r="57" spans="1:2" ht="15.75">
      <c r="A57" s="601" t="s">
        <v>1020</v>
      </c>
      <c r="B57" s="608"/>
    </row>
    <row r="58" spans="1:2" ht="15.75">
      <c r="A58" s="601" t="s">
        <v>157</v>
      </c>
      <c r="B58" s="608"/>
    </row>
    <row r="59" spans="1:2" ht="15.75">
      <c r="A59" s="601" t="s">
        <v>158</v>
      </c>
      <c r="B59" s="608"/>
    </row>
    <row r="60" spans="1:2" ht="15.75">
      <c r="A60" s="601" t="s">
        <v>159</v>
      </c>
      <c r="B60" s="608"/>
    </row>
    <row r="61" spans="1:2" ht="15.75">
      <c r="A61" s="596" t="s">
        <v>160</v>
      </c>
      <c r="B61" s="609"/>
    </row>
    <row r="62" spans="1:2" ht="15.75">
      <c r="A62" s="596" t="s">
        <v>161</v>
      </c>
      <c r="B62" s="609"/>
    </row>
    <row r="63" spans="1:2" ht="15.75">
      <c r="A63" s="596" t="s">
        <v>162</v>
      </c>
      <c r="B63" s="609"/>
    </row>
    <row r="64" spans="1:2" ht="15.75">
      <c r="A64" s="597" t="s">
        <v>163</v>
      </c>
      <c r="B64" s="598"/>
    </row>
    <row r="65" spans="1:2" ht="15.75" customHeight="1">
      <c r="A65" s="599" t="s">
        <v>164</v>
      </c>
      <c r="B65" s="743" t="s">
        <v>165</v>
      </c>
    </row>
    <row r="66" spans="1:2" ht="15.75">
      <c r="A66" s="604" t="s">
        <v>166</v>
      </c>
      <c r="B66" s="743"/>
    </row>
    <row r="67" spans="1:2" ht="15.75">
      <c r="A67" s="604" t="s">
        <v>167</v>
      </c>
      <c r="B67" s="743"/>
    </row>
    <row r="68" spans="1:2" ht="15.75">
      <c r="A68" s="604" t="s">
        <v>168</v>
      </c>
      <c r="B68" s="743"/>
    </row>
    <row r="69" spans="1:2" ht="15.75">
      <c r="A69" s="604" t="s">
        <v>169</v>
      </c>
      <c r="B69" s="743"/>
    </row>
    <row r="70" spans="1:2" ht="15.75">
      <c r="A70" s="605" t="s">
        <v>170</v>
      </c>
      <c r="B70" s="743"/>
    </row>
    <row r="71" spans="1:2" ht="30">
      <c r="A71" s="601" t="s">
        <v>171</v>
      </c>
      <c r="B71" s="602"/>
    </row>
    <row r="72" spans="1:2" ht="28.5">
      <c r="A72" s="596" t="s">
        <v>172</v>
      </c>
      <c r="B72" s="602"/>
    </row>
    <row r="73" spans="1:2" ht="15.75">
      <c r="A73" s="601" t="s">
        <v>1020</v>
      </c>
      <c r="B73" s="610"/>
    </row>
    <row r="74" spans="1:2" ht="15.75">
      <c r="A74" s="601" t="s">
        <v>173</v>
      </c>
      <c r="B74" s="602"/>
    </row>
    <row r="75" spans="1:2" ht="15.75">
      <c r="A75" s="601" t="s">
        <v>174</v>
      </c>
      <c r="B75" s="610"/>
    </row>
    <row r="76" spans="1:2" ht="30">
      <c r="A76" s="611" t="s">
        <v>175</v>
      </c>
      <c r="B76" s="612" t="s">
        <v>176</v>
      </c>
    </row>
    <row r="77" spans="1:2" ht="15.75">
      <c r="A77" s="596" t="s">
        <v>177</v>
      </c>
      <c r="B77" s="609"/>
    </row>
    <row r="78" spans="1:2" ht="15.75">
      <c r="A78" s="604" t="s">
        <v>178</v>
      </c>
      <c r="B78" s="608"/>
    </row>
    <row r="79" spans="1:2" ht="15.75">
      <c r="A79" s="604" t="s">
        <v>179</v>
      </c>
      <c r="B79" s="608"/>
    </row>
    <row r="80" spans="1:2" ht="15.75">
      <c r="A80" s="604" t="s">
        <v>180</v>
      </c>
      <c r="B80" s="608"/>
    </row>
    <row r="81" spans="1:2" ht="45">
      <c r="A81" s="613" t="s">
        <v>181</v>
      </c>
      <c r="B81" s="610" t="s">
        <v>182</v>
      </c>
    </row>
    <row r="82" spans="1:2" ht="26.25" customHeight="1">
      <c r="A82" s="599" t="s">
        <v>183</v>
      </c>
      <c r="B82" s="743" t="s">
        <v>184</v>
      </c>
    </row>
    <row r="83" spans="1:2" ht="15.75">
      <c r="A83" s="604" t="s">
        <v>185</v>
      </c>
      <c r="B83" s="743"/>
    </row>
    <row r="84" spans="1:2" ht="15.75">
      <c r="A84" s="604" t="s">
        <v>186</v>
      </c>
      <c r="B84" s="743"/>
    </row>
    <row r="85" spans="1:2" ht="15.75">
      <c r="A85" s="604" t="s">
        <v>187</v>
      </c>
      <c r="B85" s="743"/>
    </row>
    <row r="86" spans="1:2" ht="15.75">
      <c r="A86" s="604" t="s">
        <v>188</v>
      </c>
      <c r="B86" s="743"/>
    </row>
    <row r="87" spans="1:2" ht="15.75">
      <c r="A87" s="614" t="s">
        <v>189</v>
      </c>
      <c r="B87" s="743"/>
    </row>
    <row r="89" spans="1:2" ht="15.75">
      <c r="A89" s="615" t="s">
        <v>190</v>
      </c>
      <c r="B89" s="615"/>
    </row>
    <row r="90" ht="15.75">
      <c r="A90" s="588" t="s">
        <v>191</v>
      </c>
    </row>
    <row r="91" ht="15.75">
      <c r="A91" s="588" t="s">
        <v>192</v>
      </c>
    </row>
    <row r="92" ht="15.75">
      <c r="A92" s="588" t="s">
        <v>193</v>
      </c>
    </row>
    <row r="93" ht="15.75">
      <c r="A93" s="588" t="s">
        <v>194</v>
      </c>
    </row>
    <row r="94" ht="15.75">
      <c r="A94" s="588" t="s">
        <v>195</v>
      </c>
    </row>
    <row r="95" ht="15.75">
      <c r="A95" s="588" t="s">
        <v>196</v>
      </c>
    </row>
    <row r="96" spans="1:2" ht="15.75" customHeight="1">
      <c r="A96" s="744" t="s">
        <v>197</v>
      </c>
      <c r="B96" s="744"/>
    </row>
    <row r="98" spans="1:2" ht="15.75">
      <c r="A98" s="616" t="s">
        <v>198</v>
      </c>
      <c r="B98" s="617"/>
    </row>
    <row r="99" ht="15.75">
      <c r="B99" s="618" t="s">
        <v>199</v>
      </c>
    </row>
    <row r="100" ht="15.75">
      <c r="B100" s="619" t="s">
        <v>200</v>
      </c>
    </row>
  </sheetData>
  <sheetProtection selectLockedCells="1" selectUnlockedCells="1"/>
  <mergeCells count="4">
    <mergeCell ref="A5:B5"/>
    <mergeCell ref="B65:B70"/>
    <mergeCell ref="B82:B87"/>
    <mergeCell ref="A96:B96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875" style="27" customWidth="1"/>
    <col min="2" max="2" width="31.75390625" style="53" customWidth="1"/>
    <col min="3" max="6" width="11.75390625" style="53" customWidth="1"/>
    <col min="7" max="8" width="20.00390625" style="53" customWidth="1"/>
    <col min="9" max="9" width="15.625" style="53" customWidth="1"/>
    <col min="10" max="14" width="7.875" style="53" customWidth="1"/>
    <col min="15" max="15" width="9.00390625" style="53" customWidth="1"/>
    <col min="16" max="16384" width="9.00390625" style="27" customWidth="1"/>
  </cols>
  <sheetData>
    <row r="1" spans="1:14" ht="15.75">
      <c r="A1" s="53"/>
      <c r="B1" s="620"/>
      <c r="C1" s="620"/>
      <c r="D1" s="620"/>
      <c r="E1" s="620"/>
      <c r="F1" s="620"/>
      <c r="G1" s="620"/>
      <c r="H1" s="620"/>
      <c r="I1" s="620"/>
      <c r="N1" s="590" t="s">
        <v>201</v>
      </c>
    </row>
    <row r="2" spans="1:14" ht="15.75">
      <c r="A2" s="53"/>
      <c r="B2" s="620"/>
      <c r="C2" s="620"/>
      <c r="D2" s="620"/>
      <c r="E2" s="620"/>
      <c r="F2" s="620"/>
      <c r="G2" s="620"/>
      <c r="H2" s="620"/>
      <c r="I2" s="620"/>
      <c r="N2" s="590" t="s">
        <v>739</v>
      </c>
    </row>
    <row r="3" spans="1:14" ht="15.75">
      <c r="A3" s="53"/>
      <c r="B3" s="620"/>
      <c r="C3" s="620"/>
      <c r="D3" s="620"/>
      <c r="E3" s="620"/>
      <c r="F3" s="620"/>
      <c r="G3" s="620"/>
      <c r="H3" s="620"/>
      <c r="I3" s="620"/>
      <c r="N3" s="590" t="s">
        <v>740</v>
      </c>
    </row>
    <row r="4" spans="1:14" ht="15.75">
      <c r="A4" s="53"/>
      <c r="B4" s="620"/>
      <c r="C4" s="620"/>
      <c r="D4" s="620"/>
      <c r="E4" s="620"/>
      <c r="F4" s="620"/>
      <c r="G4" s="620"/>
      <c r="H4" s="620"/>
      <c r="I4" s="620"/>
      <c r="N4" s="590"/>
    </row>
    <row r="5" spans="1:14" ht="33" customHeight="1">
      <c r="A5" s="748" t="s">
        <v>322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</row>
    <row r="6" spans="1:9" ht="15.75">
      <c r="A6" s="53"/>
      <c r="B6" s="620"/>
      <c r="C6" s="620"/>
      <c r="D6" s="620"/>
      <c r="E6" s="620"/>
      <c r="F6" s="620"/>
      <c r="G6" s="620"/>
      <c r="H6" s="620"/>
      <c r="I6" s="620"/>
    </row>
    <row r="7" spans="13:14" s="589" customFormat="1" ht="15.75">
      <c r="M7" s="588"/>
      <c r="N7" s="590" t="s">
        <v>334</v>
      </c>
    </row>
    <row r="8" spans="13:14" s="589" customFormat="1" ht="15.75">
      <c r="M8" s="588"/>
      <c r="N8" s="590" t="s">
        <v>741</v>
      </c>
    </row>
    <row r="9" spans="13:14" s="589" customFormat="1" ht="15.75">
      <c r="M9" s="588"/>
      <c r="N9" s="590"/>
    </row>
    <row r="10" spans="13:14" s="589" customFormat="1" ht="31.5">
      <c r="M10" s="588"/>
      <c r="N10" s="591" t="s">
        <v>337</v>
      </c>
    </row>
    <row r="11" spans="13:14" s="589" customFormat="1" ht="15.75">
      <c r="M11" s="588"/>
      <c r="N11" s="590" t="s">
        <v>338</v>
      </c>
    </row>
    <row r="12" spans="13:14" s="589" customFormat="1" ht="15.75">
      <c r="M12" s="588"/>
      <c r="N12" s="590" t="s">
        <v>339</v>
      </c>
    </row>
    <row r="13" spans="1:9" ht="15.75" customHeight="1">
      <c r="A13" s="714" t="s">
        <v>202</v>
      </c>
      <c r="B13" s="714"/>
      <c r="C13" s="714"/>
      <c r="D13" s="714"/>
      <c r="E13" s="714"/>
      <c r="F13" s="714"/>
      <c r="G13" s="714"/>
      <c r="H13" s="714"/>
      <c r="I13" s="714"/>
    </row>
    <row r="14" spans="1:9" ht="15.75">
      <c r="A14" s="620"/>
      <c r="B14" s="620"/>
      <c r="C14" s="620"/>
      <c r="D14" s="620"/>
      <c r="E14" s="620"/>
      <c r="F14" s="620"/>
      <c r="G14" s="620"/>
      <c r="H14" s="620"/>
      <c r="I14" s="620"/>
    </row>
    <row r="15" spans="1:9" ht="15.75" customHeight="1">
      <c r="A15" s="714" t="s">
        <v>899</v>
      </c>
      <c r="B15" s="714"/>
      <c r="C15" s="714"/>
      <c r="D15" s="714"/>
      <c r="E15" s="714"/>
      <c r="F15" s="714"/>
      <c r="G15" s="714"/>
      <c r="H15" s="714"/>
      <c r="I15" s="714"/>
    </row>
    <row r="16" spans="1:14" ht="29.25" customHeight="1">
      <c r="A16" s="731" t="s">
        <v>203</v>
      </c>
      <c r="B16" s="715" t="s">
        <v>204</v>
      </c>
      <c r="C16" s="715" t="s">
        <v>205</v>
      </c>
      <c r="D16" s="715"/>
      <c r="E16" s="715"/>
      <c r="F16" s="715"/>
      <c r="G16" s="715" t="s">
        <v>206</v>
      </c>
      <c r="H16" s="715" t="s">
        <v>207</v>
      </c>
      <c r="I16" s="749" t="s">
        <v>208</v>
      </c>
      <c r="J16" s="658" t="s">
        <v>209</v>
      </c>
      <c r="K16" s="658"/>
      <c r="L16" s="658"/>
      <c r="M16" s="658"/>
      <c r="N16" s="658"/>
    </row>
    <row r="17" spans="1:14" ht="15.75" customHeight="1">
      <c r="A17" s="731"/>
      <c r="B17" s="715"/>
      <c r="C17" s="688" t="s">
        <v>210</v>
      </c>
      <c r="D17" s="688"/>
      <c r="E17" s="688" t="s">
        <v>211</v>
      </c>
      <c r="F17" s="688"/>
      <c r="G17" s="715"/>
      <c r="H17" s="715"/>
      <c r="I17" s="749"/>
      <c r="J17" s="658"/>
      <c r="K17" s="658"/>
      <c r="L17" s="658"/>
      <c r="M17" s="658"/>
      <c r="N17" s="658"/>
    </row>
    <row r="18" spans="1:14" ht="15.75" customHeight="1">
      <c r="A18" s="731"/>
      <c r="B18" s="715"/>
      <c r="C18" s="747" t="s">
        <v>212</v>
      </c>
      <c r="D18" s="747" t="s">
        <v>213</v>
      </c>
      <c r="E18" s="747" t="s">
        <v>212</v>
      </c>
      <c r="F18" s="747" t="s">
        <v>213</v>
      </c>
      <c r="G18" s="715"/>
      <c r="H18" s="715"/>
      <c r="I18" s="749"/>
      <c r="J18" s="658"/>
      <c r="K18" s="658"/>
      <c r="L18" s="658"/>
      <c r="M18" s="658"/>
      <c r="N18" s="658"/>
    </row>
    <row r="19" spans="1:14" ht="15.75">
      <c r="A19" s="731"/>
      <c r="B19" s="715"/>
      <c r="C19" s="747"/>
      <c r="D19" s="747"/>
      <c r="E19" s="747"/>
      <c r="F19" s="747"/>
      <c r="G19" s="715"/>
      <c r="H19" s="715"/>
      <c r="I19" s="749"/>
      <c r="J19" s="658"/>
      <c r="K19" s="658"/>
      <c r="L19" s="658"/>
      <c r="M19" s="658"/>
      <c r="N19" s="658"/>
    </row>
    <row r="20" spans="1:14" ht="15.75">
      <c r="A20" s="731"/>
      <c r="B20" s="715"/>
      <c r="C20" s="747"/>
      <c r="D20" s="747"/>
      <c r="E20" s="747"/>
      <c r="F20" s="747"/>
      <c r="G20" s="715"/>
      <c r="H20" s="715"/>
      <c r="I20" s="749"/>
      <c r="J20" s="658"/>
      <c r="K20" s="658"/>
      <c r="L20" s="658"/>
      <c r="M20" s="658"/>
      <c r="N20" s="658"/>
    </row>
    <row r="21" spans="1:14" ht="15.75">
      <c r="A21" s="348">
        <v>1</v>
      </c>
      <c r="B21" s="621">
        <v>2</v>
      </c>
      <c r="C21" s="621">
        <v>3</v>
      </c>
      <c r="D21" s="621">
        <v>4</v>
      </c>
      <c r="E21" s="621">
        <v>5</v>
      </c>
      <c r="F21" s="621">
        <v>6</v>
      </c>
      <c r="G21" s="621">
        <v>8</v>
      </c>
      <c r="H21" s="621">
        <v>9</v>
      </c>
      <c r="I21" s="621">
        <v>10</v>
      </c>
      <c r="J21" s="750">
        <v>11</v>
      </c>
      <c r="K21" s="750"/>
      <c r="L21" s="750"/>
      <c r="M21" s="750"/>
      <c r="N21" s="750"/>
    </row>
    <row r="22" spans="1:14" ht="15.75">
      <c r="A22" s="622" t="s">
        <v>994</v>
      </c>
      <c r="B22" s="623"/>
      <c r="C22" s="623"/>
      <c r="D22" s="623"/>
      <c r="E22" s="623"/>
      <c r="F22" s="623"/>
      <c r="G22" s="623"/>
      <c r="H22" s="623"/>
      <c r="I22" s="623"/>
      <c r="J22" s="751"/>
      <c r="K22" s="751"/>
      <c r="L22" s="751"/>
      <c r="M22" s="751"/>
      <c r="N22" s="751"/>
    </row>
    <row r="23" spans="1:14" ht="15.75">
      <c r="A23" s="624" t="s">
        <v>1000</v>
      </c>
      <c r="B23" s="330"/>
      <c r="C23" s="330"/>
      <c r="D23" s="330"/>
      <c r="E23" s="330"/>
      <c r="F23" s="330"/>
      <c r="G23" s="330"/>
      <c r="H23" s="330"/>
      <c r="I23" s="330"/>
      <c r="J23" s="745"/>
      <c r="K23" s="745"/>
      <c r="L23" s="745"/>
      <c r="M23" s="745"/>
      <c r="N23" s="745"/>
    </row>
    <row r="24" spans="1:14" ht="15.75">
      <c r="A24" s="624"/>
      <c r="B24" s="330"/>
      <c r="C24" s="330"/>
      <c r="D24" s="330"/>
      <c r="E24" s="330"/>
      <c r="F24" s="330"/>
      <c r="G24" s="330"/>
      <c r="H24" s="330"/>
      <c r="I24" s="330"/>
      <c r="J24" s="745"/>
      <c r="K24" s="745"/>
      <c r="L24" s="745"/>
      <c r="M24" s="745"/>
      <c r="N24" s="745"/>
    </row>
    <row r="25" spans="1:14" ht="15.75">
      <c r="A25" s="624"/>
      <c r="B25" s="330"/>
      <c r="C25" s="330"/>
      <c r="D25" s="330"/>
      <c r="E25" s="330"/>
      <c r="F25" s="330"/>
      <c r="G25" s="330"/>
      <c r="H25" s="330"/>
      <c r="I25" s="330"/>
      <c r="J25" s="745"/>
      <c r="K25" s="745"/>
      <c r="L25" s="745"/>
      <c r="M25" s="745"/>
      <c r="N25" s="745"/>
    </row>
    <row r="26" spans="1:14" ht="15.75">
      <c r="A26" s="625"/>
      <c r="B26" s="333"/>
      <c r="C26" s="333"/>
      <c r="D26" s="333"/>
      <c r="E26" s="333"/>
      <c r="F26" s="333"/>
      <c r="G26" s="333"/>
      <c r="H26" s="333"/>
      <c r="I26" s="333"/>
      <c r="J26" s="746"/>
      <c r="K26" s="746"/>
      <c r="L26" s="746"/>
      <c r="M26" s="746"/>
      <c r="N26" s="746"/>
    </row>
    <row r="27" ht="15.75">
      <c r="B27" s="626"/>
    </row>
    <row r="28" spans="1:2" ht="15.75">
      <c r="A28" s="27" t="s">
        <v>214</v>
      </c>
      <c r="B28" s="626"/>
    </row>
  </sheetData>
  <sheetProtection selectLockedCells="1" selectUnlockedCells="1"/>
  <mergeCells count="22">
    <mergeCell ref="I16:I20"/>
    <mergeCell ref="J16:N20"/>
    <mergeCell ref="J21:N21"/>
    <mergeCell ref="J22:N22"/>
    <mergeCell ref="A5:N5"/>
    <mergeCell ref="A13:I13"/>
    <mergeCell ref="A15:I15"/>
    <mergeCell ref="A16:A20"/>
    <mergeCell ref="B16:B20"/>
    <mergeCell ref="C16:F16"/>
    <mergeCell ref="G16:G20"/>
    <mergeCell ref="H16:H20"/>
    <mergeCell ref="C17:D17"/>
    <mergeCell ref="E17:F17"/>
    <mergeCell ref="C18:C20"/>
    <mergeCell ref="D18:D20"/>
    <mergeCell ref="E18:E20"/>
    <mergeCell ref="F18:F20"/>
    <mergeCell ref="J23:N23"/>
    <mergeCell ref="J24:N24"/>
    <mergeCell ref="J25:N25"/>
    <mergeCell ref="J26:N26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7.75390625" style="27" customWidth="1"/>
    <col min="2" max="2" width="57.375" style="27" customWidth="1"/>
    <col min="3" max="3" width="16.375" style="27" customWidth="1"/>
    <col min="4" max="16384" width="9.00390625" style="27" customWidth="1"/>
  </cols>
  <sheetData>
    <row r="2" ht="15.75">
      <c r="C2" s="172" t="s">
        <v>215</v>
      </c>
    </row>
    <row r="3" ht="15.75">
      <c r="C3" s="172" t="s">
        <v>739</v>
      </c>
    </row>
    <row r="4" ht="15.75">
      <c r="C4" s="172" t="s">
        <v>740</v>
      </c>
    </row>
    <row r="5" ht="15.75">
      <c r="C5" s="172"/>
    </row>
    <row r="6" spans="1:16" ht="42.75" customHeight="1">
      <c r="A6" s="718" t="s">
        <v>326</v>
      </c>
      <c r="B6" s="718"/>
      <c r="C6" s="718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</row>
    <row r="7" ht="15.75">
      <c r="C7" s="172"/>
    </row>
    <row r="8" ht="15.75">
      <c r="C8" s="172" t="s">
        <v>334</v>
      </c>
    </row>
    <row r="9" ht="15.75">
      <c r="C9" s="172" t="s">
        <v>741</v>
      </c>
    </row>
    <row r="10" ht="15.75">
      <c r="C10" s="172"/>
    </row>
    <row r="11" ht="15.75">
      <c r="C11" s="175" t="s">
        <v>337</v>
      </c>
    </row>
    <row r="12" ht="15.75">
      <c r="C12" s="172" t="s">
        <v>338</v>
      </c>
    </row>
    <row r="13" ht="15.75">
      <c r="C13" s="172" t="s">
        <v>339</v>
      </c>
    </row>
    <row r="16" spans="1:3" ht="21.75" customHeight="1">
      <c r="A16" s="627" t="s">
        <v>216</v>
      </c>
      <c r="B16" s="177" t="s">
        <v>909</v>
      </c>
      <c r="C16" s="341" t="s">
        <v>910</v>
      </c>
    </row>
    <row r="17" spans="1:3" ht="15.75" customHeight="1">
      <c r="A17" s="342" t="s">
        <v>473</v>
      </c>
      <c r="B17" s="719" t="s">
        <v>911</v>
      </c>
      <c r="C17" s="719"/>
    </row>
    <row r="18" spans="1:3" ht="15.75">
      <c r="A18" s="343" t="s">
        <v>276</v>
      </c>
      <c r="B18" s="344" t="s">
        <v>912</v>
      </c>
      <c r="C18" s="345" t="s">
        <v>913</v>
      </c>
    </row>
    <row r="19" spans="1:3" ht="31.5">
      <c r="A19" s="343" t="s">
        <v>278</v>
      </c>
      <c r="B19" s="344" t="s">
        <v>914</v>
      </c>
      <c r="C19" s="345" t="s">
        <v>915</v>
      </c>
    </row>
    <row r="20" spans="1:3" ht="15.75" customHeight="1">
      <c r="A20" s="343" t="s">
        <v>396</v>
      </c>
      <c r="B20" s="717" t="s">
        <v>916</v>
      </c>
      <c r="C20" s="717"/>
    </row>
    <row r="21" spans="1:3" ht="15.75">
      <c r="A21" s="343" t="s">
        <v>286</v>
      </c>
      <c r="B21" s="346" t="s">
        <v>917</v>
      </c>
      <c r="C21" s="345" t="s">
        <v>918</v>
      </c>
    </row>
    <row r="22" spans="1:3" ht="15.75">
      <c r="A22" s="343" t="s">
        <v>288</v>
      </c>
      <c r="B22" s="346" t="s">
        <v>919</v>
      </c>
      <c r="C22" s="345" t="s">
        <v>915</v>
      </c>
    </row>
    <row r="23" spans="1:3" ht="31.5" customHeight="1">
      <c r="A23" s="343" t="s">
        <v>290</v>
      </c>
      <c r="B23" s="346" t="s">
        <v>920</v>
      </c>
      <c r="C23" s="345" t="s">
        <v>918</v>
      </c>
    </row>
    <row r="24" spans="1:3" ht="31.5" customHeight="1">
      <c r="A24" s="343" t="s">
        <v>921</v>
      </c>
      <c r="B24" s="346" t="s">
        <v>922</v>
      </c>
      <c r="C24" s="345" t="s">
        <v>915</v>
      </c>
    </row>
    <row r="25" spans="1:3" ht="31.5">
      <c r="A25" s="343" t="s">
        <v>923</v>
      </c>
      <c r="B25" s="344" t="s">
        <v>924</v>
      </c>
      <c r="C25" s="345" t="s">
        <v>918</v>
      </c>
    </row>
    <row r="26" spans="1:3" ht="34.5" customHeight="1">
      <c r="A26" s="343" t="s">
        <v>925</v>
      </c>
      <c r="B26" s="344" t="s">
        <v>926</v>
      </c>
      <c r="C26" s="345" t="s">
        <v>918</v>
      </c>
    </row>
    <row r="27" spans="1:3" ht="15.75" customHeight="1">
      <c r="A27" s="343">
        <v>3</v>
      </c>
      <c r="B27" s="717" t="s">
        <v>927</v>
      </c>
      <c r="C27" s="717"/>
    </row>
    <row r="28" spans="1:3" ht="31.5">
      <c r="A28" s="343" t="s">
        <v>292</v>
      </c>
      <c r="B28" s="344" t="s">
        <v>928</v>
      </c>
      <c r="C28" s="345" t="s">
        <v>918</v>
      </c>
    </row>
    <row r="29" spans="1:3" ht="31.5">
      <c r="A29" s="343" t="s">
        <v>294</v>
      </c>
      <c r="B29" s="344" t="s">
        <v>929</v>
      </c>
      <c r="C29" s="345" t="s">
        <v>918</v>
      </c>
    </row>
    <row r="30" spans="1:3" ht="24.75" customHeight="1">
      <c r="A30" s="343" t="s">
        <v>930</v>
      </c>
      <c r="B30" s="344" t="s">
        <v>931</v>
      </c>
      <c r="C30" s="345" t="s">
        <v>918</v>
      </c>
    </row>
    <row r="31" spans="1:3" ht="15.75">
      <c r="A31" s="343" t="s">
        <v>932</v>
      </c>
      <c r="B31" s="344" t="s">
        <v>933</v>
      </c>
      <c r="C31" s="345" t="s">
        <v>918</v>
      </c>
    </row>
    <row r="32" spans="1:3" ht="15.75" customHeight="1">
      <c r="A32" s="343">
        <v>4</v>
      </c>
      <c r="B32" s="717" t="s">
        <v>934</v>
      </c>
      <c r="C32" s="717"/>
    </row>
    <row r="33" spans="1:3" ht="15.75">
      <c r="A33" s="343" t="s">
        <v>296</v>
      </c>
      <c r="B33" s="344" t="s">
        <v>935</v>
      </c>
      <c r="C33" s="345" t="s">
        <v>915</v>
      </c>
    </row>
    <row r="34" spans="1:3" ht="47.25">
      <c r="A34" s="343" t="s">
        <v>298</v>
      </c>
      <c r="B34" s="344" t="s">
        <v>936</v>
      </c>
      <c r="C34" s="345" t="s">
        <v>915</v>
      </c>
    </row>
    <row r="35" spans="1:3" ht="15.75">
      <c r="A35" s="343" t="s">
        <v>300</v>
      </c>
      <c r="B35" s="344" t="s">
        <v>937</v>
      </c>
      <c r="C35" s="345" t="s">
        <v>918</v>
      </c>
    </row>
    <row r="36" spans="1:3" ht="31.5">
      <c r="A36" s="343" t="s">
        <v>938</v>
      </c>
      <c r="B36" s="344" t="s">
        <v>939</v>
      </c>
      <c r="C36" s="345" t="s">
        <v>918</v>
      </c>
    </row>
    <row r="37" spans="1:3" ht="15.75">
      <c r="A37" s="343" t="s">
        <v>940</v>
      </c>
      <c r="B37" s="344" t="s">
        <v>941</v>
      </c>
      <c r="C37" s="345" t="s">
        <v>915</v>
      </c>
    </row>
    <row r="38" spans="1:3" ht="15.75">
      <c r="A38" s="343" t="s">
        <v>942</v>
      </c>
      <c r="B38" s="344" t="s">
        <v>943</v>
      </c>
      <c r="C38" s="345" t="s">
        <v>915</v>
      </c>
    </row>
    <row r="39" spans="1:3" ht="15.75" customHeight="1">
      <c r="A39" s="343">
        <v>5</v>
      </c>
      <c r="B39" s="717" t="s">
        <v>944</v>
      </c>
      <c r="C39" s="717"/>
    </row>
    <row r="40" spans="1:3" ht="15.75">
      <c r="A40" s="343" t="s">
        <v>945</v>
      </c>
      <c r="B40" s="344" t="s">
        <v>946</v>
      </c>
      <c r="C40" s="347" t="s">
        <v>918</v>
      </c>
    </row>
    <row r="41" spans="1:3" ht="31.5">
      <c r="A41" s="343" t="s">
        <v>947</v>
      </c>
      <c r="B41" s="344" t="s">
        <v>948</v>
      </c>
      <c r="C41" s="347" t="s">
        <v>918</v>
      </c>
    </row>
    <row r="42" spans="1:3" ht="31.5">
      <c r="A42" s="343" t="s">
        <v>949</v>
      </c>
      <c r="B42" s="344" t="s">
        <v>950</v>
      </c>
      <c r="C42" s="345" t="s">
        <v>915</v>
      </c>
    </row>
    <row r="43" spans="1:3" ht="31.5">
      <c r="A43" s="343" t="s">
        <v>951</v>
      </c>
      <c r="B43" s="344" t="s">
        <v>952</v>
      </c>
      <c r="C43" s="345" t="s">
        <v>918</v>
      </c>
    </row>
    <row r="44" spans="1:3" ht="31.5">
      <c r="A44" s="343" t="s">
        <v>953</v>
      </c>
      <c r="B44" s="344" t="s">
        <v>954</v>
      </c>
      <c r="C44" s="345" t="s">
        <v>915</v>
      </c>
    </row>
    <row r="45" spans="1:3" ht="31.5">
      <c r="A45" s="343" t="s">
        <v>955</v>
      </c>
      <c r="B45" s="344" t="s">
        <v>956</v>
      </c>
      <c r="C45" s="345" t="s">
        <v>915</v>
      </c>
    </row>
    <row r="47" spans="1:3" ht="15.75" customHeight="1">
      <c r="A47" s="343">
        <v>6</v>
      </c>
      <c r="B47" s="717" t="s">
        <v>957</v>
      </c>
      <c r="C47" s="717"/>
    </row>
    <row r="48" spans="1:3" ht="31.5">
      <c r="A48" s="343" t="s">
        <v>305</v>
      </c>
      <c r="B48" s="344" t="s">
        <v>958</v>
      </c>
      <c r="C48" s="345" t="s">
        <v>915</v>
      </c>
    </row>
    <row r="49" spans="1:3" ht="15.75">
      <c r="A49" s="343" t="s">
        <v>307</v>
      </c>
      <c r="B49" s="344" t="s">
        <v>959</v>
      </c>
      <c r="C49" s="345" t="s">
        <v>915</v>
      </c>
    </row>
    <row r="50" spans="1:3" ht="31.5">
      <c r="A50" s="343" t="s">
        <v>309</v>
      </c>
      <c r="B50" s="344" t="s">
        <v>960</v>
      </c>
      <c r="C50" s="345" t="s">
        <v>918</v>
      </c>
    </row>
    <row r="51" spans="1:3" ht="63">
      <c r="A51" s="348" t="s">
        <v>961</v>
      </c>
      <c r="B51" s="349" t="s">
        <v>962</v>
      </c>
      <c r="C51" s="350" t="s">
        <v>918</v>
      </c>
    </row>
    <row r="54" spans="1:3" ht="33" customHeight="1">
      <c r="A54" s="718" t="s">
        <v>963</v>
      </c>
      <c r="B54" s="718"/>
      <c r="C54" s="718"/>
    </row>
    <row r="56" spans="1:3" ht="15.75">
      <c r="A56" s="351" t="s">
        <v>731</v>
      </c>
      <c r="B56" s="352" t="s">
        <v>909</v>
      </c>
      <c r="C56" s="353" t="s">
        <v>910</v>
      </c>
    </row>
    <row r="57" spans="1:3" ht="15.75">
      <c r="A57" s="342">
        <v>1</v>
      </c>
      <c r="B57" s="354" t="s">
        <v>964</v>
      </c>
      <c r="C57" s="355"/>
    </row>
    <row r="58" spans="1:3" ht="15.75">
      <c r="A58" s="343" t="s">
        <v>276</v>
      </c>
      <c r="B58" s="356" t="s">
        <v>965</v>
      </c>
      <c r="C58" s="345" t="s">
        <v>918</v>
      </c>
    </row>
    <row r="59" spans="1:3" ht="15.75">
      <c r="A59" s="343" t="s">
        <v>278</v>
      </c>
      <c r="B59" s="356" t="s">
        <v>966</v>
      </c>
      <c r="C59" s="345" t="s">
        <v>918</v>
      </c>
    </row>
    <row r="60" spans="1:3" ht="15.75">
      <c r="A60" s="343" t="s">
        <v>281</v>
      </c>
      <c r="B60" s="344" t="s">
        <v>967</v>
      </c>
      <c r="C60" s="345" t="s">
        <v>918</v>
      </c>
    </row>
    <row r="61" spans="1:3" ht="31.5">
      <c r="A61" s="343" t="s">
        <v>283</v>
      </c>
      <c r="B61" s="344" t="s">
        <v>968</v>
      </c>
      <c r="C61" s="345" t="s">
        <v>918</v>
      </c>
    </row>
    <row r="62" spans="1:3" ht="15.75">
      <c r="A62" s="343" t="s">
        <v>709</v>
      </c>
      <c r="B62" s="344" t="s">
        <v>969</v>
      </c>
      <c r="C62" s="345" t="s">
        <v>918</v>
      </c>
    </row>
    <row r="63" spans="1:3" ht="15.75">
      <c r="A63" s="343" t="s">
        <v>970</v>
      </c>
      <c r="B63" s="344" t="s">
        <v>971</v>
      </c>
      <c r="C63" s="345" t="s">
        <v>915</v>
      </c>
    </row>
    <row r="64" spans="1:3" ht="15.75">
      <c r="A64" s="343">
        <v>2</v>
      </c>
      <c r="B64" s="357" t="s">
        <v>927</v>
      </c>
      <c r="C64" s="358"/>
    </row>
    <row r="65" spans="1:3" ht="15.75">
      <c r="A65" s="343" t="s">
        <v>286</v>
      </c>
      <c r="B65" s="344" t="s">
        <v>972</v>
      </c>
      <c r="C65" s="345" t="s">
        <v>918</v>
      </c>
    </row>
    <row r="66" spans="1:3" ht="31.5">
      <c r="A66" s="343" t="s">
        <v>288</v>
      </c>
      <c r="B66" s="344" t="s">
        <v>973</v>
      </c>
      <c r="C66" s="345" t="s">
        <v>918</v>
      </c>
    </row>
    <row r="67" spans="1:3" ht="15.75">
      <c r="A67" s="343" t="s">
        <v>290</v>
      </c>
      <c r="B67" s="344" t="s">
        <v>974</v>
      </c>
      <c r="C67" s="345" t="s">
        <v>918</v>
      </c>
    </row>
    <row r="68" spans="1:3" ht="31.5">
      <c r="A68" s="343">
        <v>3</v>
      </c>
      <c r="B68" s="357" t="s">
        <v>975</v>
      </c>
      <c r="C68" s="358" t="s">
        <v>976</v>
      </c>
    </row>
    <row r="69" spans="1:3" ht="30.75" customHeight="1">
      <c r="A69" s="343" t="s">
        <v>292</v>
      </c>
      <c r="B69" s="344" t="s">
        <v>977</v>
      </c>
      <c r="C69" s="345" t="s">
        <v>915</v>
      </c>
    </row>
    <row r="70" spans="1:3" ht="15.75">
      <c r="A70" s="343" t="s">
        <v>294</v>
      </c>
      <c r="B70" s="344" t="s">
        <v>978</v>
      </c>
      <c r="C70" s="345" t="s">
        <v>918</v>
      </c>
    </row>
    <row r="71" spans="1:3" ht="15.75">
      <c r="A71" s="343" t="s">
        <v>930</v>
      </c>
      <c r="B71" s="344" t="s">
        <v>979</v>
      </c>
      <c r="C71" s="345" t="s">
        <v>915</v>
      </c>
    </row>
    <row r="72" spans="1:3" ht="15.75">
      <c r="A72" s="343" t="s">
        <v>980</v>
      </c>
      <c r="B72" s="344" t="s">
        <v>981</v>
      </c>
      <c r="C72" s="345" t="s">
        <v>915</v>
      </c>
    </row>
    <row r="73" spans="1:3" ht="15.75">
      <c r="A73" s="343" t="s">
        <v>982</v>
      </c>
      <c r="B73" s="344" t="s">
        <v>983</v>
      </c>
      <c r="C73" s="345" t="s">
        <v>918</v>
      </c>
    </row>
    <row r="74" spans="1:3" ht="15.75">
      <c r="A74" s="343">
        <v>4</v>
      </c>
      <c r="B74" s="357" t="s">
        <v>957</v>
      </c>
      <c r="C74" s="358"/>
    </row>
    <row r="75" spans="1:3" ht="15.75">
      <c r="A75" s="343" t="s">
        <v>296</v>
      </c>
      <c r="B75" s="344" t="s">
        <v>984</v>
      </c>
      <c r="C75" s="345" t="s">
        <v>915</v>
      </c>
    </row>
    <row r="76" spans="1:3" ht="31.5">
      <c r="A76" s="343" t="s">
        <v>298</v>
      </c>
      <c r="B76" s="344" t="s">
        <v>985</v>
      </c>
      <c r="C76" s="345" t="s">
        <v>918</v>
      </c>
    </row>
    <row r="77" spans="1:3" ht="15.75">
      <c r="A77" s="348" t="s">
        <v>300</v>
      </c>
      <c r="B77" s="349" t="s">
        <v>986</v>
      </c>
      <c r="C77" s="350" t="s">
        <v>918</v>
      </c>
    </row>
    <row r="78" spans="1:3" ht="15.75">
      <c r="A78" s="348" t="s">
        <v>938</v>
      </c>
      <c r="B78" s="349" t="s">
        <v>987</v>
      </c>
      <c r="C78" s="350" t="s">
        <v>918</v>
      </c>
    </row>
  </sheetData>
  <sheetProtection selectLockedCells="1" selectUnlockedCells="1"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425" right="0.425" top="0.9881944444444445" bottom="0.39791666666666664" header="0.5118055555555555" footer="0.5118055555555555"/>
  <pageSetup fitToHeight="2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4.125" style="628" customWidth="1"/>
    <col min="2" max="2" width="25.50390625" style="628" customWidth="1"/>
    <col min="3" max="3" width="21.625" style="628" customWidth="1"/>
    <col min="4" max="16384" width="9.00390625" style="628" customWidth="1"/>
  </cols>
  <sheetData>
    <row r="1" ht="15.75">
      <c r="C1" s="459" t="s">
        <v>217</v>
      </c>
    </row>
    <row r="2" ht="15.75">
      <c r="C2" s="459" t="s">
        <v>739</v>
      </c>
    </row>
    <row r="3" ht="15.75">
      <c r="C3" s="459" t="s">
        <v>740</v>
      </c>
    </row>
    <row r="4" ht="15.75">
      <c r="C4" s="459"/>
    </row>
    <row r="5" spans="1:3" s="629" customFormat="1" ht="34.5" customHeight="1">
      <c r="A5" s="720" t="s">
        <v>328</v>
      </c>
      <c r="B5" s="720"/>
      <c r="C5" s="720"/>
    </row>
    <row r="6" spans="1:3" s="629" customFormat="1" ht="17.25">
      <c r="A6" s="27"/>
      <c r="B6" s="27"/>
      <c r="C6" s="27"/>
    </row>
    <row r="7" spans="1:3" ht="15.75">
      <c r="A7" s="755" t="s">
        <v>218</v>
      </c>
      <c r="B7" s="755"/>
      <c r="C7" s="755"/>
    </row>
    <row r="8" spans="1:3" ht="15.75">
      <c r="A8" s="630"/>
      <c r="B8" s="630"/>
      <c r="C8" s="630"/>
    </row>
    <row r="9" ht="15.75">
      <c r="C9" s="459" t="s">
        <v>334</v>
      </c>
    </row>
    <row r="10" ht="15.75">
      <c r="C10" s="459" t="s">
        <v>741</v>
      </c>
    </row>
    <row r="11" ht="15.75">
      <c r="C11" s="459"/>
    </row>
    <row r="12" ht="15.75">
      <c r="C12" s="631" t="s">
        <v>337</v>
      </c>
    </row>
    <row r="13" ht="15.75">
      <c r="C13" s="459" t="s">
        <v>338</v>
      </c>
    </row>
    <row r="14" ht="15.75">
      <c r="C14" s="459" t="s">
        <v>339</v>
      </c>
    </row>
    <row r="15" ht="15.75">
      <c r="B15" s="632"/>
    </row>
    <row r="16" spans="1:3" ht="15.75">
      <c r="A16" s="633" t="s">
        <v>219</v>
      </c>
      <c r="B16" s="634"/>
      <c r="C16" s="635"/>
    </row>
    <row r="17" spans="1:3" ht="47.25">
      <c r="A17" s="636" t="s">
        <v>220</v>
      </c>
      <c r="B17" s="637" t="s">
        <v>221</v>
      </c>
      <c r="C17" s="638" t="s">
        <v>222</v>
      </c>
    </row>
    <row r="18" spans="1:3" ht="15.75">
      <c r="A18" s="639">
        <v>1</v>
      </c>
      <c r="B18" s="640">
        <v>2</v>
      </c>
      <c r="C18" s="641">
        <v>3</v>
      </c>
    </row>
    <row r="19" spans="1:3" ht="15.75">
      <c r="A19" s="642" t="s">
        <v>34</v>
      </c>
      <c r="B19" s="642"/>
      <c r="C19" s="642"/>
    </row>
    <row r="20" spans="1:3" ht="15.75">
      <c r="A20" s="642" t="s">
        <v>882</v>
      </c>
      <c r="B20" s="642"/>
      <c r="C20" s="642"/>
    </row>
    <row r="21" spans="1:3" ht="15.75">
      <c r="A21" s="642" t="s">
        <v>223</v>
      </c>
      <c r="B21" s="642"/>
      <c r="C21" s="642"/>
    </row>
    <row r="22" spans="1:3" ht="15.75">
      <c r="A22" s="643" t="s">
        <v>224</v>
      </c>
      <c r="B22" s="642"/>
      <c r="C22" s="642"/>
    </row>
    <row r="23" spans="1:3" ht="15.75">
      <c r="A23" s="643" t="s">
        <v>225</v>
      </c>
      <c r="B23" s="642"/>
      <c r="C23" s="642"/>
    </row>
    <row r="24" spans="1:3" ht="15.75">
      <c r="A24" s="642" t="s">
        <v>877</v>
      </c>
      <c r="B24" s="642"/>
      <c r="C24" s="642"/>
    </row>
    <row r="25" spans="1:3" ht="15.75">
      <c r="A25" s="642" t="s">
        <v>226</v>
      </c>
      <c r="B25" s="642"/>
      <c r="C25" s="642"/>
    </row>
    <row r="26" spans="1:3" ht="15.75">
      <c r="A26" s="642" t="s">
        <v>227</v>
      </c>
      <c r="B26" s="642"/>
      <c r="C26" s="642"/>
    </row>
    <row r="27" spans="1:3" ht="15.75">
      <c r="A27" s="642" t="s">
        <v>228</v>
      </c>
      <c r="B27" s="642"/>
      <c r="C27" s="642"/>
    </row>
    <row r="28" spans="1:3" ht="15.75">
      <c r="A28" s="642" t="s">
        <v>833</v>
      </c>
      <c r="B28" s="642"/>
      <c r="C28" s="642"/>
    </row>
    <row r="29" spans="1:3" ht="15.75">
      <c r="A29" s="642" t="s">
        <v>229</v>
      </c>
      <c r="B29" s="642"/>
      <c r="C29" s="642"/>
    </row>
    <row r="30" spans="1:3" ht="15.75">
      <c r="A30" s="643" t="s">
        <v>230</v>
      </c>
      <c r="B30" s="642"/>
      <c r="C30" s="642"/>
    </row>
    <row r="31" spans="1:3" ht="15.75">
      <c r="A31" s="643" t="s">
        <v>231</v>
      </c>
      <c r="B31" s="642"/>
      <c r="C31" s="642"/>
    </row>
    <row r="32" spans="1:3" ht="15.75">
      <c r="A32" s="643" t="s">
        <v>232</v>
      </c>
      <c r="B32" s="642"/>
      <c r="C32" s="642"/>
    </row>
    <row r="33" spans="1:3" ht="15.75">
      <c r="A33" s="643" t="s">
        <v>233</v>
      </c>
      <c r="B33" s="642"/>
      <c r="C33" s="642"/>
    </row>
    <row r="34" spans="1:3" ht="15.75">
      <c r="A34" s="642" t="s">
        <v>234</v>
      </c>
      <c r="B34" s="642"/>
      <c r="C34" s="642"/>
    </row>
    <row r="35" spans="1:3" ht="15.75">
      <c r="A35" s="643" t="s">
        <v>235</v>
      </c>
      <c r="B35" s="642"/>
      <c r="C35" s="642"/>
    </row>
    <row r="36" spans="1:3" ht="15.75">
      <c r="A36" s="643" t="s">
        <v>236</v>
      </c>
      <c r="B36" s="642"/>
      <c r="C36" s="642"/>
    </row>
    <row r="37" spans="1:3" ht="15.75">
      <c r="A37" s="644" t="s">
        <v>237</v>
      </c>
      <c r="B37" s="642"/>
      <c r="C37" s="642"/>
    </row>
    <row r="38" spans="1:3" ht="15.75">
      <c r="A38" s="644" t="s">
        <v>238</v>
      </c>
      <c r="B38" s="642"/>
      <c r="C38" s="642"/>
    </row>
    <row r="39" spans="1:3" ht="15.75">
      <c r="A39" s="644" t="s">
        <v>239</v>
      </c>
      <c r="B39" s="642"/>
      <c r="C39" s="642"/>
    </row>
    <row r="40" spans="1:3" ht="15.75">
      <c r="A40" s="642" t="s">
        <v>240</v>
      </c>
      <c r="B40" s="642"/>
      <c r="C40" s="642"/>
    </row>
    <row r="41" spans="1:3" ht="15.75" customHeight="1">
      <c r="A41" s="754" t="s">
        <v>241</v>
      </c>
      <c r="B41" s="754"/>
      <c r="C41" s="754"/>
    </row>
    <row r="42" spans="1:3" ht="31.5">
      <c r="A42" s="642" t="s">
        <v>242</v>
      </c>
      <c r="B42" s="753"/>
      <c r="C42" s="753"/>
    </row>
    <row r="43" spans="1:3" ht="15.75">
      <c r="A43" s="642" t="s">
        <v>243</v>
      </c>
      <c r="B43" s="753"/>
      <c r="C43" s="753"/>
    </row>
    <row r="44" spans="1:3" ht="15.75">
      <c r="A44" s="642" t="s">
        <v>244</v>
      </c>
      <c r="B44" s="753"/>
      <c r="C44" s="753"/>
    </row>
    <row r="45" spans="1:3" ht="15.75">
      <c r="A45" s="642" t="s">
        <v>245</v>
      </c>
      <c r="B45" s="753"/>
      <c r="C45" s="753"/>
    </row>
    <row r="46" spans="1:3" ht="15.75" customHeight="1">
      <c r="A46" s="754" t="s">
        <v>246</v>
      </c>
      <c r="B46" s="754"/>
      <c r="C46" s="754"/>
    </row>
    <row r="47" spans="1:3" ht="15.75">
      <c r="A47" s="645" t="s">
        <v>247</v>
      </c>
      <c r="B47" s="753"/>
      <c r="C47" s="753"/>
    </row>
    <row r="48" spans="1:3" ht="15.75">
      <c r="A48" s="645" t="s">
        <v>248</v>
      </c>
      <c r="B48" s="753"/>
      <c r="C48" s="753"/>
    </row>
    <row r="49" spans="1:3" ht="15.75">
      <c r="A49" s="645" t="s">
        <v>249</v>
      </c>
      <c r="B49" s="753"/>
      <c r="C49" s="753"/>
    </row>
    <row r="50" spans="1:3" ht="15.75">
      <c r="A50" s="646" t="s">
        <v>250</v>
      </c>
      <c r="B50" s="753"/>
      <c r="C50" s="753"/>
    </row>
    <row r="51" spans="1:2" ht="15.75">
      <c r="A51" s="647"/>
      <c r="B51" s="647"/>
    </row>
    <row r="52" spans="1:3" ht="33" customHeight="1">
      <c r="A52" s="752" t="s">
        <v>251</v>
      </c>
      <c r="B52" s="752"/>
      <c r="C52" s="752"/>
    </row>
  </sheetData>
  <sheetProtection selectLockedCells="1" selectUnlockedCells="1"/>
  <mergeCells count="13">
    <mergeCell ref="B43:C43"/>
    <mergeCell ref="B44:C44"/>
    <mergeCell ref="A5:C5"/>
    <mergeCell ref="A7:C7"/>
    <mergeCell ref="A41:C41"/>
    <mergeCell ref="B42:C42"/>
    <mergeCell ref="A52:C52"/>
    <mergeCell ref="B45:C45"/>
    <mergeCell ref="A46:C46"/>
    <mergeCell ref="B47:C47"/>
    <mergeCell ref="B48:C48"/>
    <mergeCell ref="B49:C49"/>
    <mergeCell ref="B50:C50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875" style="209" customWidth="1"/>
    <col min="2" max="2" width="16.00390625" style="210" customWidth="1"/>
    <col min="3" max="4" width="10.875" style="210" customWidth="1"/>
    <col min="5" max="5" width="6.25390625" style="210" customWidth="1"/>
    <col min="6" max="6" width="13.875" style="210" customWidth="1"/>
    <col min="7" max="7" width="13.25390625" style="210" customWidth="1"/>
    <col min="8" max="8" width="16.00390625" style="210" customWidth="1"/>
    <col min="9" max="9" width="11.625" style="210" customWidth="1"/>
    <col min="10" max="10" width="16.875" style="210" customWidth="1"/>
    <col min="11" max="11" width="13.25390625" style="210" customWidth="1"/>
    <col min="12" max="16384" width="9.00390625" style="209" customWidth="1"/>
  </cols>
  <sheetData>
    <row r="2" ht="15.75">
      <c r="K2" s="172" t="s">
        <v>252</v>
      </c>
    </row>
    <row r="3" ht="15.75">
      <c r="K3" s="459" t="s">
        <v>739</v>
      </c>
    </row>
    <row r="4" ht="15.75">
      <c r="K4" s="459" t="s">
        <v>740</v>
      </c>
    </row>
    <row r="5" ht="15.75">
      <c r="K5" s="172"/>
    </row>
    <row r="6" spans="1:11" ht="33.75" customHeight="1">
      <c r="A6" s="756" t="s">
        <v>330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</row>
    <row r="7" ht="15.75">
      <c r="K7" s="172" t="s">
        <v>334</v>
      </c>
    </row>
    <row r="8" ht="15.75">
      <c r="K8" s="172" t="s">
        <v>741</v>
      </c>
    </row>
    <row r="9" ht="15.75">
      <c r="K9" s="172"/>
    </row>
    <row r="10" ht="15.75">
      <c r="K10" s="175" t="s">
        <v>337</v>
      </c>
    </row>
    <row r="11" ht="15.75">
      <c r="K11" s="172" t="s">
        <v>338</v>
      </c>
    </row>
    <row r="12" ht="15.75">
      <c r="K12" s="172" t="s">
        <v>339</v>
      </c>
    </row>
    <row r="14" spans="1:11" s="210" customFormat="1" ht="84.75" customHeight="1">
      <c r="A14" s="705" t="s">
        <v>768</v>
      </c>
      <c r="B14" s="698" t="s">
        <v>769</v>
      </c>
      <c r="C14" s="698" t="s">
        <v>772</v>
      </c>
      <c r="D14" s="698"/>
      <c r="E14" s="698"/>
      <c r="F14" s="698" t="s">
        <v>774</v>
      </c>
      <c r="G14" s="698"/>
      <c r="H14" s="698" t="s">
        <v>775</v>
      </c>
      <c r="I14" s="698"/>
      <c r="J14" s="698"/>
      <c r="K14" s="698"/>
    </row>
    <row r="15" spans="1:11" s="210" customFormat="1" ht="39.75" customHeight="1">
      <c r="A15" s="705"/>
      <c r="B15" s="698"/>
      <c r="C15" s="697" t="s">
        <v>782</v>
      </c>
      <c r="D15" s="697" t="s">
        <v>783</v>
      </c>
      <c r="E15" s="697" t="s">
        <v>784</v>
      </c>
      <c r="F15" s="697" t="s">
        <v>785</v>
      </c>
      <c r="G15" s="697" t="s">
        <v>786</v>
      </c>
      <c r="H15" s="697" t="s">
        <v>787</v>
      </c>
      <c r="I15" s="697" t="s">
        <v>788</v>
      </c>
      <c r="J15" s="697" t="s">
        <v>789</v>
      </c>
      <c r="K15" s="697" t="s">
        <v>790</v>
      </c>
    </row>
    <row r="16" spans="1:11" ht="63.75" customHeight="1">
      <c r="A16" s="705"/>
      <c r="B16" s="698"/>
      <c r="C16" s="698"/>
      <c r="D16" s="698"/>
      <c r="E16" s="698"/>
      <c r="F16" s="698"/>
      <c r="G16" s="698"/>
      <c r="H16" s="698"/>
      <c r="I16" s="698"/>
      <c r="J16" s="698"/>
      <c r="K16" s="698"/>
    </row>
    <row r="17" spans="1:11" ht="22.5" customHeight="1">
      <c r="A17" s="648"/>
      <c r="B17" s="219"/>
      <c r="C17" s="219"/>
      <c r="D17" s="219"/>
      <c r="E17" s="219"/>
      <c r="F17" s="219"/>
      <c r="G17" s="219"/>
      <c r="H17" s="219"/>
      <c r="I17" s="219"/>
      <c r="J17" s="219"/>
      <c r="K17" s="219"/>
    </row>
    <row r="18" spans="1:11" ht="15">
      <c r="A18" s="648"/>
      <c r="B18" s="219"/>
      <c r="C18" s="219"/>
      <c r="D18" s="219"/>
      <c r="E18" s="219"/>
      <c r="F18" s="219"/>
      <c r="G18" s="219"/>
      <c r="H18" s="219"/>
      <c r="I18" s="219"/>
      <c r="J18" s="219"/>
      <c r="K18" s="219"/>
    </row>
    <row r="19" spans="1:11" ht="15">
      <c r="A19" s="648"/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11" ht="15">
      <c r="A20" s="648"/>
      <c r="B20" s="219"/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ht="15">
      <c r="A21" s="649"/>
      <c r="B21" s="650"/>
      <c r="C21" s="650"/>
      <c r="D21" s="650"/>
      <c r="E21" s="650"/>
      <c r="F21" s="650"/>
      <c r="G21" s="650"/>
      <c r="H21" s="231"/>
      <c r="I21" s="231"/>
      <c r="J21" s="231"/>
      <c r="K21" s="231"/>
    </row>
  </sheetData>
  <sheetProtection selectLockedCells="1" selectUnlockedCells="1"/>
  <mergeCells count="15">
    <mergeCell ref="K15:K16"/>
    <mergeCell ref="A6:K6"/>
    <mergeCell ref="A14:A16"/>
    <mergeCell ref="B14:B16"/>
    <mergeCell ref="C14:E14"/>
    <mergeCell ref="F14:G14"/>
    <mergeCell ref="H14:K14"/>
    <mergeCell ref="C15:C16"/>
    <mergeCell ref="D15:D16"/>
    <mergeCell ref="J15:J16"/>
    <mergeCell ref="E15:E16"/>
    <mergeCell ref="G15:G16"/>
    <mergeCell ref="H15:H16"/>
    <mergeCell ref="I15:I16"/>
    <mergeCell ref="F15:F16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875" style="27" customWidth="1"/>
    <col min="2" max="2" width="39.00390625" style="27" customWidth="1"/>
    <col min="3" max="3" width="14.75390625" style="27" customWidth="1"/>
    <col min="4" max="4" width="9.25390625" style="27" customWidth="1"/>
    <col min="5" max="7" width="6.125" style="27" customWidth="1"/>
    <col min="8" max="8" width="8.50390625" style="27" customWidth="1"/>
    <col min="9" max="9" width="13.75390625" style="27" customWidth="1"/>
    <col min="10" max="16384" width="9.00390625" style="27" customWidth="1"/>
  </cols>
  <sheetData>
    <row r="1" ht="15.75">
      <c r="I1" s="459" t="s">
        <v>253</v>
      </c>
    </row>
    <row r="2" ht="15.75">
      <c r="I2" s="459" t="s">
        <v>739</v>
      </c>
    </row>
    <row r="3" ht="15.75">
      <c r="I3" s="459" t="s">
        <v>740</v>
      </c>
    </row>
    <row r="4" ht="15.75">
      <c r="I4" s="459"/>
    </row>
    <row r="5" spans="1:9" ht="35.25" customHeight="1">
      <c r="A5" s="720" t="s">
        <v>332</v>
      </c>
      <c r="B5" s="720"/>
      <c r="C5" s="720"/>
      <c r="D5" s="720"/>
      <c r="E5" s="720"/>
      <c r="F5" s="720"/>
      <c r="G5" s="720"/>
      <c r="H5" s="720"/>
      <c r="I5" s="720"/>
    </row>
    <row r="7" ht="15.75">
      <c r="I7" s="172" t="s">
        <v>334</v>
      </c>
    </row>
    <row r="8" ht="15.75">
      <c r="I8" s="172" t="s">
        <v>741</v>
      </c>
    </row>
    <row r="9" ht="15.75">
      <c r="I9" s="172"/>
    </row>
    <row r="10" ht="15.75">
      <c r="I10" s="175" t="s">
        <v>337</v>
      </c>
    </row>
    <row r="11" ht="15.75">
      <c r="I11" s="172" t="s">
        <v>338</v>
      </c>
    </row>
    <row r="12" ht="15.75">
      <c r="I12" s="172" t="s">
        <v>339</v>
      </c>
    </row>
    <row r="13" ht="15.75">
      <c r="I13" s="172"/>
    </row>
    <row r="14" spans="1:9" ht="15.75">
      <c r="A14" s="691" t="s">
        <v>254</v>
      </c>
      <c r="B14" s="691"/>
      <c r="C14" s="691"/>
      <c r="D14" s="691"/>
      <c r="E14" s="691"/>
      <c r="F14" s="691"/>
      <c r="G14" s="691"/>
      <c r="H14" s="691"/>
      <c r="I14" s="691"/>
    </row>
    <row r="15" ht="15.75">
      <c r="I15" s="172"/>
    </row>
    <row r="16" spans="1:9" ht="126" customHeight="1">
      <c r="A16" s="692" t="s">
        <v>340</v>
      </c>
      <c r="B16" s="693" t="s">
        <v>341</v>
      </c>
      <c r="C16" s="693" t="s">
        <v>76</v>
      </c>
      <c r="D16" s="690" t="s">
        <v>743</v>
      </c>
      <c r="E16" s="690"/>
      <c r="F16" s="690"/>
      <c r="G16" s="690"/>
      <c r="H16" s="690"/>
      <c r="I16" s="693" t="s">
        <v>79</v>
      </c>
    </row>
    <row r="17" spans="1:9" ht="38.25" customHeight="1">
      <c r="A17" s="692"/>
      <c r="B17" s="693"/>
      <c r="C17" s="693"/>
      <c r="D17" s="33" t="s">
        <v>255</v>
      </c>
      <c r="E17" s="33" t="s">
        <v>749</v>
      </c>
      <c r="F17" s="33" t="s">
        <v>750</v>
      </c>
      <c r="G17" s="33" t="s">
        <v>751</v>
      </c>
      <c r="H17" s="33" t="s">
        <v>752</v>
      </c>
      <c r="I17" s="693"/>
    </row>
    <row r="18" spans="1:9" ht="81.75" customHeight="1">
      <c r="A18" s="692"/>
      <c r="B18" s="693"/>
      <c r="C18" s="693"/>
      <c r="D18" s="179" t="s">
        <v>82</v>
      </c>
      <c r="E18" s="179" t="s">
        <v>757</v>
      </c>
      <c r="F18" s="179" t="s">
        <v>757</v>
      </c>
      <c r="G18" s="179" t="s">
        <v>757</v>
      </c>
      <c r="H18" s="179" t="s">
        <v>757</v>
      </c>
      <c r="I18" s="693"/>
    </row>
    <row r="19" spans="1:9" ht="15.75">
      <c r="A19" s="181"/>
      <c r="B19" s="182" t="s">
        <v>357</v>
      </c>
      <c r="C19" s="182"/>
      <c r="D19" s="182"/>
      <c r="E19" s="182"/>
      <c r="F19" s="183"/>
      <c r="G19" s="182"/>
      <c r="H19" s="183"/>
      <c r="I19" s="183"/>
    </row>
    <row r="20" spans="1:9" ht="31.5">
      <c r="A20" s="164" t="s">
        <v>473</v>
      </c>
      <c r="B20" s="31" t="s">
        <v>358</v>
      </c>
      <c r="C20" s="31"/>
      <c r="D20" s="31"/>
      <c r="E20" s="31"/>
      <c r="F20" s="31"/>
      <c r="G20" s="31"/>
      <c r="H20" s="34"/>
      <c r="I20" s="34"/>
    </row>
    <row r="21" spans="1:9" ht="31.5">
      <c r="A21" s="188" t="s">
        <v>276</v>
      </c>
      <c r="B21" s="31" t="s">
        <v>359</v>
      </c>
      <c r="C21" s="31"/>
      <c r="D21" s="31"/>
      <c r="E21" s="31"/>
      <c r="F21" s="31"/>
      <c r="G21" s="31"/>
      <c r="H21" s="34"/>
      <c r="I21" s="34"/>
    </row>
    <row r="22" spans="1:9" ht="15.75">
      <c r="A22" s="168">
        <v>1</v>
      </c>
      <c r="B22" s="51" t="s">
        <v>726</v>
      </c>
      <c r="C22" s="51"/>
      <c r="D22" s="51"/>
      <c r="E22" s="51"/>
      <c r="F22" s="51"/>
      <c r="G22" s="51"/>
      <c r="H22" s="34"/>
      <c r="I22" s="34"/>
    </row>
    <row r="23" spans="1:9" ht="15.75">
      <c r="A23" s="168">
        <v>2</v>
      </c>
      <c r="B23" s="51" t="s">
        <v>727</v>
      </c>
      <c r="C23" s="51"/>
      <c r="D23" s="51"/>
      <c r="E23" s="51"/>
      <c r="F23" s="51"/>
      <c r="G23" s="51"/>
      <c r="H23" s="34"/>
      <c r="I23" s="34"/>
    </row>
    <row r="24" spans="1:9" ht="15.75">
      <c r="A24" s="189" t="s">
        <v>728</v>
      </c>
      <c r="B24" s="190"/>
      <c r="C24" s="190"/>
      <c r="D24" s="190"/>
      <c r="E24" s="190"/>
      <c r="F24" s="190"/>
      <c r="G24" s="190"/>
      <c r="H24" s="191"/>
      <c r="I24" s="191"/>
    </row>
    <row r="25" spans="1:9" ht="31.5">
      <c r="A25" s="194" t="s">
        <v>278</v>
      </c>
      <c r="B25" s="195" t="s">
        <v>379</v>
      </c>
      <c r="C25" s="195"/>
      <c r="D25" s="190"/>
      <c r="E25" s="190"/>
      <c r="F25" s="190"/>
      <c r="G25" s="190"/>
      <c r="H25" s="191"/>
      <c r="I25" s="191"/>
    </row>
    <row r="26" spans="1:9" ht="15.75">
      <c r="A26" s="168">
        <v>1</v>
      </c>
      <c r="B26" s="51" t="s">
        <v>726</v>
      </c>
      <c r="C26" s="190"/>
      <c r="D26" s="190"/>
      <c r="E26" s="190"/>
      <c r="F26" s="190"/>
      <c r="G26" s="190"/>
      <c r="H26" s="191"/>
      <c r="I26" s="191"/>
    </row>
    <row r="27" spans="1:9" ht="15.75">
      <c r="A27" s="168">
        <v>2</v>
      </c>
      <c r="B27" s="51" t="s">
        <v>727</v>
      </c>
      <c r="C27" s="190"/>
      <c r="D27" s="190"/>
      <c r="E27" s="190"/>
      <c r="F27" s="190"/>
      <c r="G27" s="190"/>
      <c r="H27" s="191"/>
      <c r="I27" s="191"/>
    </row>
    <row r="28" spans="1:9" ht="15.75">
      <c r="A28" s="189" t="s">
        <v>728</v>
      </c>
      <c r="B28" s="190"/>
      <c r="C28" s="190"/>
      <c r="D28" s="190"/>
      <c r="E28" s="190"/>
      <c r="F28" s="190"/>
      <c r="G28" s="190"/>
      <c r="H28" s="191"/>
      <c r="I28" s="191"/>
    </row>
    <row r="29" spans="1:9" ht="15.75">
      <c r="A29" s="194" t="s">
        <v>281</v>
      </c>
      <c r="B29" s="195" t="s">
        <v>386</v>
      </c>
      <c r="C29" s="195"/>
      <c r="D29" s="190"/>
      <c r="E29" s="190"/>
      <c r="F29" s="190"/>
      <c r="G29" s="190"/>
      <c r="H29" s="191"/>
      <c r="I29" s="191"/>
    </row>
    <row r="30" spans="1:9" ht="15.75">
      <c r="A30" s="189">
        <v>1</v>
      </c>
      <c r="B30" s="190" t="s">
        <v>726</v>
      </c>
      <c r="C30" s="190"/>
      <c r="D30" s="190"/>
      <c r="E30" s="190"/>
      <c r="F30" s="190"/>
      <c r="G30" s="190"/>
      <c r="H30" s="191"/>
      <c r="I30" s="191"/>
    </row>
    <row r="31" spans="1:9" ht="15.75">
      <c r="A31" s="189">
        <v>2</v>
      </c>
      <c r="B31" s="190" t="s">
        <v>727</v>
      </c>
      <c r="C31" s="190"/>
      <c r="D31" s="190"/>
      <c r="E31" s="190"/>
      <c r="F31" s="190"/>
      <c r="G31" s="190"/>
      <c r="H31" s="191"/>
      <c r="I31" s="191"/>
    </row>
    <row r="32" spans="1:9" ht="15.75">
      <c r="A32" s="189" t="s">
        <v>728</v>
      </c>
      <c r="B32" s="190"/>
      <c r="C32" s="190"/>
      <c r="D32" s="190"/>
      <c r="E32" s="190"/>
      <c r="F32" s="190"/>
      <c r="G32" s="190"/>
      <c r="H32" s="191"/>
      <c r="I32" s="191"/>
    </row>
    <row r="33" spans="1:9" ht="47.25">
      <c r="A33" s="194" t="s">
        <v>283</v>
      </c>
      <c r="B33" s="195" t="s">
        <v>395</v>
      </c>
      <c r="C33" s="190"/>
      <c r="D33" s="190"/>
      <c r="E33" s="190"/>
      <c r="F33" s="190"/>
      <c r="G33" s="190"/>
      <c r="H33" s="191"/>
      <c r="I33" s="191"/>
    </row>
    <row r="34" spans="1:9" ht="15.75">
      <c r="A34" s="189">
        <v>1</v>
      </c>
      <c r="B34" s="190" t="s">
        <v>726</v>
      </c>
      <c r="C34" s="190"/>
      <c r="D34" s="190"/>
      <c r="E34" s="190"/>
      <c r="F34" s="190"/>
      <c r="G34" s="190"/>
      <c r="H34" s="191"/>
      <c r="I34" s="191"/>
    </row>
    <row r="35" spans="1:9" ht="15.75">
      <c r="A35" s="189">
        <v>2</v>
      </c>
      <c r="B35" s="190" t="s">
        <v>727</v>
      </c>
      <c r="C35" s="190"/>
      <c r="D35" s="190"/>
      <c r="E35" s="190"/>
      <c r="F35" s="190"/>
      <c r="G35" s="190"/>
      <c r="H35" s="191"/>
      <c r="I35" s="191"/>
    </row>
    <row r="36" spans="1:9" ht="15.75">
      <c r="A36" s="189" t="s">
        <v>728</v>
      </c>
      <c r="B36" s="190"/>
      <c r="C36" s="190"/>
      <c r="D36" s="190"/>
      <c r="E36" s="190"/>
      <c r="F36" s="190"/>
      <c r="G36" s="190"/>
      <c r="H36" s="191"/>
      <c r="I36" s="191"/>
    </row>
    <row r="37" spans="1:9" ht="15.75">
      <c r="A37" s="164" t="s">
        <v>396</v>
      </c>
      <c r="B37" s="31" t="s">
        <v>397</v>
      </c>
      <c r="C37" s="31"/>
      <c r="D37" s="31"/>
      <c r="E37" s="31"/>
      <c r="F37" s="31"/>
      <c r="G37" s="31"/>
      <c r="H37" s="34"/>
      <c r="I37" s="34"/>
    </row>
    <row r="38" spans="1:9" ht="31.5">
      <c r="A38" s="188" t="s">
        <v>286</v>
      </c>
      <c r="B38" s="31" t="s">
        <v>359</v>
      </c>
      <c r="C38" s="31"/>
      <c r="D38" s="31"/>
      <c r="E38" s="31"/>
      <c r="F38" s="31"/>
      <c r="G38" s="31"/>
      <c r="H38" s="34"/>
      <c r="I38" s="34"/>
    </row>
    <row r="39" spans="1:9" ht="15.75">
      <c r="A39" s="168">
        <v>1</v>
      </c>
      <c r="B39" s="51" t="s">
        <v>726</v>
      </c>
      <c r="C39" s="31"/>
      <c r="D39" s="31"/>
      <c r="E39" s="31"/>
      <c r="F39" s="31"/>
      <c r="G39" s="31"/>
      <c r="H39" s="34"/>
      <c r="I39" s="34"/>
    </row>
    <row r="40" spans="1:9" ht="15.75">
      <c r="A40" s="168">
        <v>2</v>
      </c>
      <c r="B40" s="51" t="s">
        <v>727</v>
      </c>
      <c r="C40" s="31"/>
      <c r="D40" s="31"/>
      <c r="E40" s="31"/>
      <c r="F40" s="31"/>
      <c r="G40" s="31"/>
      <c r="H40" s="34"/>
      <c r="I40" s="34"/>
    </row>
    <row r="41" spans="1:9" ht="15.75">
      <c r="A41" s="189" t="s">
        <v>728</v>
      </c>
      <c r="B41" s="190"/>
      <c r="C41" s="31"/>
      <c r="D41" s="31"/>
      <c r="E41" s="31"/>
      <c r="F41" s="31"/>
      <c r="G41" s="31"/>
      <c r="H41" s="34"/>
      <c r="I41" s="34"/>
    </row>
    <row r="42" spans="1:9" ht="15.75">
      <c r="A42" s="196" t="s">
        <v>288</v>
      </c>
      <c r="B42" s="197" t="s">
        <v>401</v>
      </c>
      <c r="C42" s="31"/>
      <c r="D42" s="31"/>
      <c r="E42" s="31"/>
      <c r="F42" s="31"/>
      <c r="G42" s="31"/>
      <c r="H42" s="34"/>
      <c r="I42" s="34"/>
    </row>
    <row r="43" spans="1:9" ht="15.75">
      <c r="A43" s="168">
        <v>1</v>
      </c>
      <c r="B43" s="51" t="s">
        <v>726</v>
      </c>
      <c r="C43" s="31"/>
      <c r="D43" s="31"/>
      <c r="E43" s="31"/>
      <c r="F43" s="31"/>
      <c r="G43" s="31"/>
      <c r="H43" s="34"/>
      <c r="I43" s="34"/>
    </row>
    <row r="44" spans="1:9" ht="15.75">
      <c r="A44" s="168"/>
      <c r="B44" s="51" t="s">
        <v>763</v>
      </c>
      <c r="C44" s="31"/>
      <c r="D44" s="31"/>
      <c r="E44" s="31"/>
      <c r="F44" s="31"/>
      <c r="G44" s="31"/>
      <c r="H44" s="34"/>
      <c r="I44" s="34"/>
    </row>
    <row r="45" spans="1:9" ht="15.75">
      <c r="A45" s="168">
        <v>2</v>
      </c>
      <c r="B45" s="51" t="s">
        <v>727</v>
      </c>
      <c r="C45" s="31"/>
      <c r="D45" s="31"/>
      <c r="E45" s="31"/>
      <c r="F45" s="31"/>
      <c r="G45" s="31"/>
      <c r="H45" s="34"/>
      <c r="I45" s="34"/>
    </row>
    <row r="46" spans="1:9" ht="15.75">
      <c r="A46" s="168"/>
      <c r="B46" s="51" t="s">
        <v>763</v>
      </c>
      <c r="C46" s="51"/>
      <c r="D46" s="51"/>
      <c r="E46" s="51"/>
      <c r="F46" s="51"/>
      <c r="G46" s="51"/>
      <c r="H46" s="34"/>
      <c r="I46" s="34"/>
    </row>
    <row r="47" spans="1:9" ht="15.75">
      <c r="A47" s="168" t="s">
        <v>728</v>
      </c>
      <c r="B47" s="34"/>
      <c r="C47" s="34"/>
      <c r="D47" s="34"/>
      <c r="E47" s="34"/>
      <c r="F47" s="34"/>
      <c r="G47" s="34"/>
      <c r="H47" s="34"/>
      <c r="I47" s="34"/>
    </row>
    <row r="48" spans="1:9" ht="15.75" customHeight="1">
      <c r="A48" s="664" t="s">
        <v>402</v>
      </c>
      <c r="B48" s="664"/>
      <c r="C48" s="190"/>
      <c r="D48" s="190"/>
      <c r="E48" s="190"/>
      <c r="F48" s="190"/>
      <c r="G48" s="190"/>
      <c r="H48" s="191"/>
      <c r="I48" s="191"/>
    </row>
    <row r="49" spans="1:9" ht="31.5">
      <c r="A49" s="194"/>
      <c r="B49" s="195" t="s">
        <v>403</v>
      </c>
      <c r="C49" s="195"/>
      <c r="D49" s="190"/>
      <c r="E49" s="190"/>
      <c r="F49" s="190"/>
      <c r="G49" s="190"/>
      <c r="H49" s="191"/>
      <c r="I49" s="191"/>
    </row>
    <row r="50" spans="1:9" ht="15.75">
      <c r="A50" s="189">
        <v>1</v>
      </c>
      <c r="B50" s="190" t="s">
        <v>726</v>
      </c>
      <c r="C50" s="190"/>
      <c r="D50" s="190"/>
      <c r="E50" s="190"/>
      <c r="F50" s="190"/>
      <c r="G50" s="190"/>
      <c r="H50" s="191"/>
      <c r="I50" s="191"/>
    </row>
    <row r="51" spans="1:9" ht="15.75">
      <c r="A51" s="189">
        <v>2</v>
      </c>
      <c r="B51" s="190" t="s">
        <v>727</v>
      </c>
      <c r="C51" s="190"/>
      <c r="D51" s="190"/>
      <c r="E51" s="190"/>
      <c r="F51" s="190"/>
      <c r="G51" s="190"/>
      <c r="H51" s="191"/>
      <c r="I51" s="191"/>
    </row>
    <row r="52" spans="1:9" ht="15.75">
      <c r="A52" s="169" t="s">
        <v>728</v>
      </c>
      <c r="B52" s="198"/>
      <c r="C52" s="198"/>
      <c r="D52" s="198"/>
      <c r="E52" s="198"/>
      <c r="F52" s="198"/>
      <c r="G52" s="198"/>
      <c r="H52" s="198"/>
      <c r="I52" s="198"/>
    </row>
    <row r="53" spans="1:9" ht="15.75">
      <c r="A53" s="201"/>
      <c r="B53" s="201"/>
      <c r="C53" s="70"/>
      <c r="D53" s="70"/>
      <c r="E53" s="70"/>
      <c r="F53" s="70"/>
      <c r="G53" s="70"/>
      <c r="H53" s="70"/>
      <c r="I53" s="70"/>
    </row>
    <row r="54" spans="1:9" ht="15.75" customHeight="1">
      <c r="A54" s="661" t="s">
        <v>84</v>
      </c>
      <c r="B54" s="661"/>
      <c r="C54" s="661"/>
      <c r="D54" s="661"/>
      <c r="E54" s="661"/>
      <c r="F54" s="661"/>
      <c r="G54" s="661"/>
      <c r="H54" s="661"/>
      <c r="I54" s="661"/>
    </row>
    <row r="55" spans="1:9" ht="15.75" customHeight="1">
      <c r="A55" s="661" t="s">
        <v>85</v>
      </c>
      <c r="B55" s="661"/>
      <c r="C55" s="661"/>
      <c r="D55" s="661"/>
      <c r="E55" s="661"/>
      <c r="F55" s="661"/>
      <c r="G55" s="661"/>
      <c r="H55" s="661"/>
      <c r="I55" s="661"/>
    </row>
    <row r="56" spans="1:9" ht="15.75">
      <c r="A56" s="70"/>
      <c r="B56" s="70"/>
      <c r="C56" s="70"/>
      <c r="D56" s="70"/>
      <c r="E56" s="70"/>
      <c r="F56" s="70"/>
      <c r="G56" s="70"/>
      <c r="H56" s="70"/>
      <c r="I56" s="70"/>
    </row>
    <row r="57" spans="1:9" ht="15.75">
      <c r="A57" s="70"/>
      <c r="B57" s="70"/>
      <c r="C57" s="70"/>
      <c r="D57" s="70"/>
      <c r="E57" s="70"/>
      <c r="F57" s="70"/>
      <c r="G57" s="70"/>
      <c r="H57" s="70"/>
      <c r="I57" s="70"/>
    </row>
    <row r="58" spans="1:9" ht="15.75">
      <c r="A58" s="70"/>
      <c r="B58" s="70"/>
      <c r="C58" s="70"/>
      <c r="D58" s="70"/>
      <c r="E58" s="70"/>
      <c r="F58" s="70"/>
      <c r="G58" s="70"/>
      <c r="H58" s="70"/>
      <c r="I58" s="70"/>
    </row>
    <row r="59" spans="1:9" ht="15.75">
      <c r="A59" s="70"/>
      <c r="B59" s="70"/>
      <c r="C59" s="70"/>
      <c r="D59" s="70"/>
      <c r="E59" s="70"/>
      <c r="F59" s="70"/>
      <c r="G59" s="70"/>
      <c r="H59" s="70"/>
      <c r="I59" s="70"/>
    </row>
    <row r="60" spans="1:9" ht="15.75">
      <c r="A60" s="70"/>
      <c r="B60" s="70"/>
      <c r="C60" s="70"/>
      <c r="D60" s="70"/>
      <c r="E60" s="70"/>
      <c r="F60" s="70"/>
      <c r="G60" s="70"/>
      <c r="H60" s="70"/>
      <c r="I60" s="70"/>
    </row>
    <row r="61" spans="1:9" ht="15.75">
      <c r="A61" s="70"/>
      <c r="B61" s="70"/>
      <c r="C61" s="70"/>
      <c r="D61" s="70"/>
      <c r="E61" s="70"/>
      <c r="F61" s="70"/>
      <c r="G61" s="70"/>
      <c r="H61" s="70"/>
      <c r="I61" s="70"/>
    </row>
    <row r="62" spans="1:9" ht="15.75">
      <c r="A62" s="70"/>
      <c r="B62" s="70"/>
      <c r="C62" s="70"/>
      <c r="D62" s="70"/>
      <c r="E62" s="70"/>
      <c r="F62" s="70"/>
      <c r="G62" s="70"/>
      <c r="H62" s="70"/>
      <c r="I62" s="70"/>
    </row>
    <row r="63" spans="1:9" ht="15.75">
      <c r="A63" s="70"/>
      <c r="B63" s="70"/>
      <c r="C63" s="70"/>
      <c r="D63" s="70"/>
      <c r="E63" s="70"/>
      <c r="F63" s="70"/>
      <c r="G63" s="70"/>
      <c r="H63" s="70"/>
      <c r="I63" s="70"/>
    </row>
    <row r="64" spans="1:9" ht="15.75">
      <c r="A64" s="691" t="s">
        <v>256</v>
      </c>
      <c r="B64" s="691"/>
      <c r="C64" s="691"/>
      <c r="D64" s="691"/>
      <c r="E64" s="691"/>
      <c r="F64" s="691"/>
      <c r="G64" s="691"/>
      <c r="H64" s="691"/>
      <c r="I64" s="691"/>
    </row>
    <row r="65" spans="1:8" ht="15.75">
      <c r="A65" s="173"/>
      <c r="H65" s="172"/>
    </row>
    <row r="66" spans="1:9" ht="15.75" customHeight="1">
      <c r="A66" s="692" t="s">
        <v>340</v>
      </c>
      <c r="B66" s="693" t="s">
        <v>1074</v>
      </c>
      <c r="C66" s="690" t="s">
        <v>743</v>
      </c>
      <c r="D66" s="690"/>
      <c r="E66" s="690"/>
      <c r="F66" s="690"/>
      <c r="G66" s="690"/>
      <c r="H66" s="694" t="s">
        <v>81</v>
      </c>
      <c r="I66" s="694"/>
    </row>
    <row r="67" spans="1:9" ht="15.75">
      <c r="A67" s="692"/>
      <c r="B67" s="693"/>
      <c r="C67" s="33" t="s">
        <v>748</v>
      </c>
      <c r="D67" s="33" t="s">
        <v>749</v>
      </c>
      <c r="E67" s="33" t="s">
        <v>750</v>
      </c>
      <c r="F67" s="33" t="s">
        <v>751</v>
      </c>
      <c r="G67" s="33" t="s">
        <v>752</v>
      </c>
      <c r="H67" s="694"/>
      <c r="I67" s="694"/>
    </row>
    <row r="68" spans="1:9" ht="15.75">
      <c r="A68" s="692"/>
      <c r="B68" s="693"/>
      <c r="C68" s="179" t="s">
        <v>97</v>
      </c>
      <c r="D68" s="179" t="s">
        <v>757</v>
      </c>
      <c r="E68" s="179" t="s">
        <v>757</v>
      </c>
      <c r="F68" s="179" t="s">
        <v>757</v>
      </c>
      <c r="G68" s="179" t="s">
        <v>757</v>
      </c>
      <c r="H68" s="694"/>
      <c r="I68" s="694"/>
    </row>
    <row r="69" spans="1:9" ht="15.75">
      <c r="A69" s="533">
        <v>1</v>
      </c>
      <c r="B69" s="534" t="s">
        <v>1080</v>
      </c>
      <c r="C69" s="182"/>
      <c r="D69" s="182"/>
      <c r="E69" s="182"/>
      <c r="F69" s="182"/>
      <c r="G69" s="183"/>
      <c r="H69" s="763"/>
      <c r="I69" s="763"/>
    </row>
    <row r="70" spans="1:9" ht="15.75">
      <c r="A70" s="536" t="s">
        <v>276</v>
      </c>
      <c r="B70" s="51" t="s">
        <v>1081</v>
      </c>
      <c r="C70" s="51"/>
      <c r="D70" s="51"/>
      <c r="E70" s="51"/>
      <c r="F70" s="51"/>
      <c r="G70" s="34"/>
      <c r="H70" s="762"/>
      <c r="I70" s="762"/>
    </row>
    <row r="71" spans="1:9" ht="31.5">
      <c r="A71" s="536" t="s">
        <v>360</v>
      </c>
      <c r="B71" s="51" t="s">
        <v>257</v>
      </c>
      <c r="C71" s="51"/>
      <c r="D71" s="51"/>
      <c r="E71" s="51"/>
      <c r="F71" s="51"/>
      <c r="G71" s="34"/>
      <c r="H71" s="762"/>
      <c r="I71" s="762"/>
    </row>
    <row r="72" spans="1:9" ht="31.5">
      <c r="A72" s="536" t="s">
        <v>363</v>
      </c>
      <c r="B72" s="51" t="s">
        <v>258</v>
      </c>
      <c r="C72" s="34"/>
      <c r="D72" s="34"/>
      <c r="E72" s="34"/>
      <c r="F72" s="34"/>
      <c r="G72" s="34"/>
      <c r="H72" s="762"/>
      <c r="I72" s="762"/>
    </row>
    <row r="73" spans="1:9" ht="47.25">
      <c r="A73" s="536" t="s">
        <v>366</v>
      </c>
      <c r="B73" s="51" t="s">
        <v>259</v>
      </c>
      <c r="C73" s="31"/>
      <c r="D73" s="31"/>
      <c r="E73" s="31"/>
      <c r="F73" s="31"/>
      <c r="G73" s="34"/>
      <c r="H73" s="762"/>
      <c r="I73" s="762"/>
    </row>
    <row r="74" spans="1:9" ht="31.5">
      <c r="A74" s="536" t="s">
        <v>1</v>
      </c>
      <c r="B74" s="51" t="s">
        <v>260</v>
      </c>
      <c r="C74" s="31"/>
      <c r="D74" s="31"/>
      <c r="E74" s="31"/>
      <c r="F74" s="31"/>
      <c r="G74" s="34"/>
      <c r="H74" s="762"/>
      <c r="I74" s="762"/>
    </row>
    <row r="75" spans="1:9" ht="31.5">
      <c r="A75" s="536" t="s">
        <v>3</v>
      </c>
      <c r="B75" s="51" t="s">
        <v>261</v>
      </c>
      <c r="C75" s="51"/>
      <c r="D75" s="51"/>
      <c r="E75" s="51"/>
      <c r="F75" s="51"/>
      <c r="G75" s="34"/>
      <c r="H75" s="762"/>
      <c r="I75" s="762"/>
    </row>
    <row r="76" spans="1:9" ht="15.75">
      <c r="A76" s="536" t="s">
        <v>278</v>
      </c>
      <c r="B76" s="51" t="s">
        <v>878</v>
      </c>
      <c r="C76" s="51"/>
      <c r="D76" s="51"/>
      <c r="E76" s="51"/>
      <c r="F76" s="51"/>
      <c r="G76" s="34"/>
      <c r="H76" s="762"/>
      <c r="I76" s="762"/>
    </row>
    <row r="77" spans="1:9" ht="15.75">
      <c r="A77" s="536" t="s">
        <v>281</v>
      </c>
      <c r="B77" s="51" t="s">
        <v>12</v>
      </c>
      <c r="C77" s="51"/>
      <c r="D77" s="51"/>
      <c r="E77" s="51"/>
      <c r="F77" s="51"/>
      <c r="G77" s="34"/>
      <c r="H77" s="762"/>
      <c r="I77" s="762"/>
    </row>
    <row r="78" spans="1:9" ht="15.75">
      <c r="A78" s="536" t="s">
        <v>283</v>
      </c>
      <c r="B78" s="51" t="s">
        <v>13</v>
      </c>
      <c r="C78" s="51"/>
      <c r="D78" s="51"/>
      <c r="E78" s="51"/>
      <c r="F78" s="51"/>
      <c r="G78" s="34"/>
      <c r="H78" s="762"/>
      <c r="I78" s="762"/>
    </row>
    <row r="79" spans="1:9" ht="15.75">
      <c r="A79" s="536" t="s">
        <v>14</v>
      </c>
      <c r="B79" s="51" t="s">
        <v>262</v>
      </c>
      <c r="C79" s="51"/>
      <c r="D79" s="51"/>
      <c r="E79" s="51"/>
      <c r="F79" s="51"/>
      <c r="G79" s="34"/>
      <c r="H79" s="762"/>
      <c r="I79" s="762"/>
    </row>
    <row r="80" spans="1:9" ht="15.75">
      <c r="A80" s="536" t="s">
        <v>396</v>
      </c>
      <c r="B80" s="51" t="s">
        <v>263</v>
      </c>
      <c r="C80" s="51"/>
      <c r="D80" s="51"/>
      <c r="E80" s="51"/>
      <c r="F80" s="51"/>
      <c r="G80" s="34"/>
      <c r="H80" s="762"/>
      <c r="I80" s="762"/>
    </row>
    <row r="81" spans="1:9" ht="15.75">
      <c r="A81" s="536" t="s">
        <v>286</v>
      </c>
      <c r="B81" s="51" t="s">
        <v>18</v>
      </c>
      <c r="C81" s="51"/>
      <c r="D81" s="51"/>
      <c r="E81" s="51"/>
      <c r="F81" s="51"/>
      <c r="G81" s="34"/>
      <c r="H81" s="762"/>
      <c r="I81" s="762"/>
    </row>
    <row r="82" spans="1:9" ht="15.75">
      <c r="A82" s="536" t="s">
        <v>288</v>
      </c>
      <c r="B82" s="51" t="s">
        <v>19</v>
      </c>
      <c r="C82" s="51"/>
      <c r="D82" s="51"/>
      <c r="E82" s="51"/>
      <c r="F82" s="51"/>
      <c r="G82" s="34"/>
      <c r="H82" s="762"/>
      <c r="I82" s="762"/>
    </row>
    <row r="83" spans="1:9" ht="15.75">
      <c r="A83" s="536" t="s">
        <v>290</v>
      </c>
      <c r="B83" s="51" t="s">
        <v>20</v>
      </c>
      <c r="C83" s="51"/>
      <c r="D83" s="51"/>
      <c r="E83" s="51"/>
      <c r="F83" s="51"/>
      <c r="G83" s="34"/>
      <c r="H83" s="762"/>
      <c r="I83" s="762"/>
    </row>
    <row r="84" spans="1:9" ht="15.75">
      <c r="A84" s="536" t="s">
        <v>921</v>
      </c>
      <c r="B84" s="51" t="s">
        <v>21</v>
      </c>
      <c r="C84" s="51"/>
      <c r="D84" s="51"/>
      <c r="E84" s="51"/>
      <c r="F84" s="51"/>
      <c r="G84" s="34"/>
      <c r="H84" s="762"/>
      <c r="I84" s="762"/>
    </row>
    <row r="85" spans="1:9" ht="15.75">
      <c r="A85" s="536" t="s">
        <v>923</v>
      </c>
      <c r="B85" s="51" t="s">
        <v>22</v>
      </c>
      <c r="C85" s="51"/>
      <c r="D85" s="51"/>
      <c r="E85" s="51"/>
      <c r="F85" s="51"/>
      <c r="G85" s="34"/>
      <c r="H85" s="762"/>
      <c r="I85" s="762"/>
    </row>
    <row r="86" spans="1:9" ht="15.75">
      <c r="A86" s="540" t="s">
        <v>925</v>
      </c>
      <c r="B86" s="541" t="s">
        <v>25</v>
      </c>
      <c r="C86" s="541"/>
      <c r="D86" s="541"/>
      <c r="E86" s="541"/>
      <c r="F86" s="541"/>
      <c r="G86" s="198"/>
      <c r="H86" s="764"/>
      <c r="I86" s="764"/>
    </row>
    <row r="87" spans="1:8" ht="15.75">
      <c r="A87" s="72"/>
      <c r="B87" s="458"/>
      <c r="C87" s="70"/>
      <c r="D87" s="70"/>
      <c r="E87" s="70"/>
      <c r="F87" s="70"/>
      <c r="G87" s="70"/>
      <c r="H87" s="72"/>
    </row>
    <row r="88" spans="1:7" ht="15.75">
      <c r="A88" s="73" t="s">
        <v>92</v>
      </c>
      <c r="C88" s="70"/>
      <c r="D88" s="70"/>
      <c r="E88" s="70"/>
      <c r="F88" s="70"/>
      <c r="G88" s="70"/>
    </row>
    <row r="90" spans="1:12" ht="15.75">
      <c r="A90" s="691" t="s">
        <v>264</v>
      </c>
      <c r="B90" s="691"/>
      <c r="C90" s="691"/>
      <c r="D90" s="691"/>
      <c r="E90" s="691"/>
      <c r="F90" s="691"/>
      <c r="G90" s="691"/>
      <c r="H90" s="691"/>
      <c r="I90" s="691"/>
      <c r="J90" s="691"/>
      <c r="K90" s="691"/>
      <c r="L90" s="691"/>
    </row>
    <row r="92" spans="1:12" ht="15.75" customHeight="1">
      <c r="A92" s="739" t="s">
        <v>731</v>
      </c>
      <c r="B92" s="757" t="s">
        <v>732</v>
      </c>
      <c r="C92" s="758" t="s">
        <v>349</v>
      </c>
      <c r="D92" s="758"/>
      <c r="E92" s="758"/>
      <c r="F92" s="758"/>
      <c r="G92" s="758"/>
      <c r="H92" s="759" t="s">
        <v>96</v>
      </c>
      <c r="I92" s="759"/>
      <c r="J92" s="759"/>
      <c r="K92" s="759"/>
      <c r="L92" s="759"/>
    </row>
    <row r="93" spans="1:12" ht="15.75" customHeight="1">
      <c r="A93" s="739"/>
      <c r="B93" s="757"/>
      <c r="C93" s="736" t="s">
        <v>97</v>
      </c>
      <c r="D93" s="736"/>
      <c r="E93" s="736"/>
      <c r="F93" s="736"/>
      <c r="G93" s="736"/>
      <c r="H93" s="760" t="s">
        <v>97</v>
      </c>
      <c r="I93" s="760"/>
      <c r="J93" s="760"/>
      <c r="K93" s="760"/>
      <c r="L93" s="760"/>
    </row>
    <row r="94" spans="1:12" ht="15.75" customHeight="1">
      <c r="A94" s="739"/>
      <c r="B94" s="757"/>
      <c r="C94" s="741" t="s">
        <v>734</v>
      </c>
      <c r="D94" s="741"/>
      <c r="E94" s="741"/>
      <c r="F94" s="741"/>
      <c r="G94" s="741"/>
      <c r="H94" s="761" t="s">
        <v>734</v>
      </c>
      <c r="I94" s="761"/>
      <c r="J94" s="761"/>
      <c r="K94" s="761"/>
      <c r="L94" s="761"/>
    </row>
    <row r="95" spans="1:12" ht="47.25">
      <c r="A95" s="739"/>
      <c r="B95" s="757"/>
      <c r="C95" s="574" t="s">
        <v>265</v>
      </c>
      <c r="D95" s="179" t="s">
        <v>266</v>
      </c>
      <c r="E95" s="179" t="s">
        <v>267</v>
      </c>
      <c r="F95" s="179" t="s">
        <v>268</v>
      </c>
      <c r="G95" s="179" t="s">
        <v>269</v>
      </c>
      <c r="H95" s="574" t="s">
        <v>265</v>
      </c>
      <c r="I95" s="179" t="s">
        <v>266</v>
      </c>
      <c r="J95" s="179" t="s">
        <v>267</v>
      </c>
      <c r="K95" s="179" t="s">
        <v>268</v>
      </c>
      <c r="L95" s="575" t="s">
        <v>269</v>
      </c>
    </row>
    <row r="96" spans="1:12" ht="15.75">
      <c r="A96" s="577">
        <v>1</v>
      </c>
      <c r="B96" s="577">
        <v>2</v>
      </c>
      <c r="C96" s="578">
        <v>3</v>
      </c>
      <c r="D96" s="579">
        <v>4</v>
      </c>
      <c r="E96" s="579">
        <v>5</v>
      </c>
      <c r="F96" s="579">
        <v>6</v>
      </c>
      <c r="G96" s="579">
        <v>7</v>
      </c>
      <c r="H96" s="578">
        <v>8</v>
      </c>
      <c r="I96" s="579">
        <v>9</v>
      </c>
      <c r="J96" s="579">
        <v>10</v>
      </c>
      <c r="K96" s="579">
        <v>11</v>
      </c>
      <c r="L96" s="651">
        <v>12</v>
      </c>
    </row>
    <row r="97" spans="1:12" ht="15.75">
      <c r="A97" s="582"/>
      <c r="B97" s="583"/>
      <c r="C97" s="584"/>
      <c r="D97" s="560"/>
      <c r="E97" s="560"/>
      <c r="F97" s="560"/>
      <c r="G97" s="560"/>
      <c r="H97" s="584"/>
      <c r="I97" s="560"/>
      <c r="J97" s="560"/>
      <c r="K97" s="560"/>
      <c r="L97" s="652"/>
    </row>
    <row r="98" spans="1:12" ht="15.75">
      <c r="A98" s="561"/>
      <c r="B98" s="562"/>
      <c r="C98" s="562"/>
      <c r="D98" s="562"/>
      <c r="E98" s="562"/>
      <c r="F98" s="562"/>
      <c r="G98" s="562"/>
      <c r="H98" s="562"/>
      <c r="I98" s="562"/>
      <c r="J98" s="562"/>
      <c r="K98" s="562"/>
      <c r="L98" s="562"/>
    </row>
    <row r="99" ht="15.75">
      <c r="A99" s="27" t="s">
        <v>92</v>
      </c>
    </row>
  </sheetData>
  <sheetProtection selectLockedCells="1" selectUnlockedCells="1"/>
  <mergeCells count="42">
    <mergeCell ref="A5:I5"/>
    <mergeCell ref="A14:I14"/>
    <mergeCell ref="A16:A18"/>
    <mergeCell ref="B16:B18"/>
    <mergeCell ref="C16:C18"/>
    <mergeCell ref="D16:H16"/>
    <mergeCell ref="I16:I18"/>
    <mergeCell ref="A66:A68"/>
    <mergeCell ref="B66:B68"/>
    <mergeCell ref="C66:G66"/>
    <mergeCell ref="H66:I68"/>
    <mergeCell ref="A48:B48"/>
    <mergeCell ref="A54:I54"/>
    <mergeCell ref="A55:I55"/>
    <mergeCell ref="A64:I64"/>
    <mergeCell ref="H85:I85"/>
    <mergeCell ref="H86:I86"/>
    <mergeCell ref="H75:I75"/>
    <mergeCell ref="H76:I76"/>
    <mergeCell ref="H77:I77"/>
    <mergeCell ref="H78:I78"/>
    <mergeCell ref="H83:I83"/>
    <mergeCell ref="H84:I84"/>
    <mergeCell ref="H81:I81"/>
    <mergeCell ref="H82:I82"/>
    <mergeCell ref="H69:I69"/>
    <mergeCell ref="H70:I70"/>
    <mergeCell ref="H71:I71"/>
    <mergeCell ref="H72:I72"/>
    <mergeCell ref="H73:I73"/>
    <mergeCell ref="H74:I74"/>
    <mergeCell ref="H79:I79"/>
    <mergeCell ref="H80:I80"/>
    <mergeCell ref="A90:L90"/>
    <mergeCell ref="A92:A95"/>
    <mergeCell ref="B92:B95"/>
    <mergeCell ref="C92:G92"/>
    <mergeCell ref="H92:L92"/>
    <mergeCell ref="C93:G93"/>
    <mergeCell ref="H93:L93"/>
    <mergeCell ref="C94:G94"/>
    <mergeCell ref="H94:L94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8"/>
  <sheetViews>
    <sheetView view="pageBreakPreview" zoomScale="80" zoomScaleNormal="66" zoomScaleSheetLayoutView="80" zoomScalePageLayoutView="0" workbookViewId="0" topLeftCell="A3">
      <pane ySplit="1485" topLeftCell="BM271" activePane="bottomLeft" state="split"/>
      <selection pane="topLeft" activeCell="I3" sqref="I3"/>
      <selection pane="bottomLeft" activeCell="B296" sqref="B296"/>
    </sheetView>
  </sheetViews>
  <sheetFormatPr defaultColWidth="9.00390625" defaultRowHeight="15.75"/>
  <cols>
    <col min="1" max="1" width="9.00390625" style="53" customWidth="1"/>
    <col min="2" max="2" width="78.125" style="53" customWidth="1"/>
    <col min="3" max="10" width="8.875" style="53" customWidth="1"/>
    <col min="11" max="11" width="8.25390625" style="53" customWidth="1"/>
    <col min="12" max="15" width="8.875" style="53" customWidth="1"/>
    <col min="16" max="16" width="10.625" style="53" customWidth="1"/>
    <col min="17" max="17" width="12.75390625" style="53" customWidth="1"/>
    <col min="18" max="18" width="7.125" style="53" customWidth="1"/>
    <col min="19" max="19" width="9.25390625" style="53" customWidth="1"/>
    <col min="20" max="20" width="9.75390625" style="53" customWidth="1"/>
    <col min="21" max="21" width="6.75390625" style="80" customWidth="1"/>
    <col min="22" max="28" width="8.75390625" style="53" customWidth="1"/>
    <col min="29" max="29" width="10.00390625" style="53" customWidth="1"/>
    <col min="30" max="32" width="8.75390625" style="53" customWidth="1"/>
    <col min="33" max="33" width="10.375" style="53" customWidth="1"/>
    <col min="34" max="34" width="8.75390625" style="53" customWidth="1"/>
    <col min="35" max="35" width="12.00390625" style="53" customWidth="1"/>
    <col min="36" max="16384" width="9.00390625" style="53" customWidth="1"/>
  </cols>
  <sheetData>
    <row r="1" spans="1:35" ht="30.75" customHeight="1">
      <c r="A1" s="686" t="s">
        <v>408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</row>
    <row r="2" spans="1:35" ht="27.75" customHeight="1">
      <c r="A2" s="683" t="s">
        <v>340</v>
      </c>
      <c r="B2" s="683" t="s">
        <v>409</v>
      </c>
      <c r="C2" s="684" t="s">
        <v>410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3" t="s">
        <v>411</v>
      </c>
      <c r="R2" s="683"/>
      <c r="S2" s="683"/>
      <c r="T2" s="683"/>
      <c r="U2" s="683"/>
      <c r="V2" s="684" t="s">
        <v>412</v>
      </c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</row>
    <row r="3" spans="1:35" ht="21" customHeight="1">
      <c r="A3" s="683"/>
      <c r="B3" s="683"/>
      <c r="C3" s="683" t="s">
        <v>413</v>
      </c>
      <c r="D3" s="683"/>
      <c r="E3" s="683"/>
      <c r="F3" s="683"/>
      <c r="G3" s="684" t="s">
        <v>414</v>
      </c>
      <c r="H3" s="684"/>
      <c r="I3" s="684"/>
      <c r="J3" s="684"/>
      <c r="K3" s="684" t="s">
        <v>415</v>
      </c>
      <c r="L3" s="684"/>
      <c r="M3" s="684"/>
      <c r="N3" s="684"/>
      <c r="O3" s="684"/>
      <c r="P3" s="687" t="s">
        <v>416</v>
      </c>
      <c r="Q3" s="683"/>
      <c r="R3" s="683"/>
      <c r="S3" s="683"/>
      <c r="T3" s="683"/>
      <c r="U3" s="683"/>
      <c r="V3" s="683" t="s">
        <v>413</v>
      </c>
      <c r="W3" s="683"/>
      <c r="X3" s="683"/>
      <c r="Y3" s="683"/>
      <c r="Z3" s="684" t="s">
        <v>414</v>
      </c>
      <c r="AA3" s="684"/>
      <c r="AB3" s="684"/>
      <c r="AC3" s="684"/>
      <c r="AD3" s="684" t="s">
        <v>415</v>
      </c>
      <c r="AE3" s="684"/>
      <c r="AF3" s="684"/>
      <c r="AG3" s="684"/>
      <c r="AH3" s="684"/>
      <c r="AI3" s="685" t="s">
        <v>417</v>
      </c>
    </row>
    <row r="4" spans="1:35" ht="62.25" customHeight="1">
      <c r="A4" s="81"/>
      <c r="B4" s="81" t="s">
        <v>357</v>
      </c>
      <c r="C4" s="82" t="s">
        <v>418</v>
      </c>
      <c r="D4" s="84" t="s">
        <v>419</v>
      </c>
      <c r="E4" s="85" t="s">
        <v>420</v>
      </c>
      <c r="F4" s="85" t="s">
        <v>421</v>
      </c>
      <c r="G4" s="82" t="s">
        <v>418</v>
      </c>
      <c r="H4" s="84" t="s">
        <v>419</v>
      </c>
      <c r="I4" s="84" t="s">
        <v>422</v>
      </c>
      <c r="J4" s="84" t="s">
        <v>423</v>
      </c>
      <c r="K4" s="82" t="s">
        <v>424</v>
      </c>
      <c r="L4" s="84" t="s">
        <v>419</v>
      </c>
      <c r="M4" s="86" t="s">
        <v>425</v>
      </c>
      <c r="N4" s="86" t="s">
        <v>426</v>
      </c>
      <c r="O4" s="84" t="s">
        <v>427</v>
      </c>
      <c r="P4" s="687"/>
      <c r="Q4" s="82" t="s">
        <v>428</v>
      </c>
      <c r="R4" s="82" t="s">
        <v>429</v>
      </c>
      <c r="S4" s="82" t="s">
        <v>430</v>
      </c>
      <c r="T4" s="82" t="s">
        <v>431</v>
      </c>
      <c r="U4" s="87" t="s">
        <v>432</v>
      </c>
      <c r="V4" s="82" t="s">
        <v>418</v>
      </c>
      <c r="W4" s="84" t="s">
        <v>433</v>
      </c>
      <c r="X4" s="85" t="s">
        <v>420</v>
      </c>
      <c r="Y4" s="85" t="s">
        <v>434</v>
      </c>
      <c r="Z4" s="82" t="s">
        <v>418</v>
      </c>
      <c r="AA4" s="84" t="s">
        <v>419</v>
      </c>
      <c r="AB4" s="84" t="s">
        <v>422</v>
      </c>
      <c r="AC4" s="84" t="s">
        <v>423</v>
      </c>
      <c r="AD4" s="82" t="s">
        <v>424</v>
      </c>
      <c r="AE4" s="84" t="s">
        <v>419</v>
      </c>
      <c r="AF4" s="86" t="s">
        <v>425</v>
      </c>
      <c r="AG4" s="82" t="s">
        <v>426</v>
      </c>
      <c r="AH4" s="84" t="s">
        <v>427</v>
      </c>
      <c r="AI4" s="685"/>
    </row>
    <row r="5" spans="1:35" ht="15.75">
      <c r="A5" s="81">
        <v>1</v>
      </c>
      <c r="B5" s="81" t="s">
        <v>358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 t="s">
        <v>435</v>
      </c>
      <c r="T5" s="81"/>
      <c r="U5" s="88"/>
      <c r="V5" s="81"/>
      <c r="W5" s="81"/>
      <c r="X5" s="81"/>
      <c r="Y5" s="81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5" ht="15.75">
      <c r="A6" s="90" t="s">
        <v>276</v>
      </c>
      <c r="B6" s="81" t="s">
        <v>359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8"/>
      <c r="V6" s="81"/>
      <c r="W6" s="81"/>
      <c r="X6" s="81"/>
      <c r="Y6" s="81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37.5">
      <c r="A7" s="90" t="s">
        <v>360</v>
      </c>
      <c r="B7" s="91" t="s">
        <v>361</v>
      </c>
      <c r="C7" s="92"/>
      <c r="D7" s="92"/>
      <c r="E7" s="92"/>
      <c r="F7" s="92"/>
      <c r="G7" s="92"/>
      <c r="H7" s="92"/>
      <c r="I7" s="92"/>
      <c r="J7" s="92"/>
      <c r="K7" s="93"/>
      <c r="L7" s="93"/>
      <c r="M7" s="93"/>
      <c r="N7" s="92"/>
      <c r="O7" s="93"/>
      <c r="P7" s="93"/>
      <c r="Q7" s="93"/>
      <c r="R7" s="92"/>
      <c r="S7" s="92"/>
      <c r="T7" s="92"/>
      <c r="U7" s="94"/>
      <c r="V7" s="92"/>
      <c r="W7" s="92"/>
      <c r="X7" s="92"/>
      <c r="Y7" s="92"/>
      <c r="Z7" s="89"/>
      <c r="AA7" s="89"/>
      <c r="AB7" s="89"/>
      <c r="AC7" s="89"/>
      <c r="AD7" s="89"/>
      <c r="AE7" s="89"/>
      <c r="AF7" s="95"/>
      <c r="AG7" s="89"/>
      <c r="AH7" s="93"/>
      <c r="AI7" s="89"/>
    </row>
    <row r="8" spans="1:35" ht="15.75">
      <c r="A8" s="96"/>
      <c r="B8" s="97" t="s">
        <v>436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4"/>
      <c r="V8" s="92"/>
      <c r="W8" s="92"/>
      <c r="X8" s="92"/>
      <c r="Y8" s="92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1:35" ht="15.75">
      <c r="A9" s="85"/>
      <c r="B9" s="92" t="s">
        <v>437</v>
      </c>
      <c r="C9" s="92"/>
      <c r="D9" s="92"/>
      <c r="E9" s="92"/>
      <c r="F9" s="92"/>
      <c r="G9" s="85">
        <v>1984</v>
      </c>
      <c r="H9" s="85">
        <v>20</v>
      </c>
      <c r="I9" s="92"/>
      <c r="J9" s="92"/>
      <c r="K9" s="92"/>
      <c r="L9" s="92"/>
      <c r="M9" s="92"/>
      <c r="N9" s="92"/>
      <c r="O9" s="92"/>
      <c r="P9" s="92" t="s">
        <v>438</v>
      </c>
      <c r="Q9" s="94">
        <f>S9+T9</f>
        <v>0.656</v>
      </c>
      <c r="R9" s="94"/>
      <c r="S9" s="94">
        <v>0.084</v>
      </c>
      <c r="T9" s="94">
        <v>0.5720000000000001</v>
      </c>
      <c r="U9" s="94"/>
      <c r="V9" s="94"/>
      <c r="W9" s="94"/>
      <c r="X9" s="94"/>
      <c r="Y9" s="94"/>
      <c r="Z9" s="98">
        <v>2014</v>
      </c>
      <c r="AA9" s="98">
        <v>20</v>
      </c>
      <c r="AB9" s="89"/>
      <c r="AC9" s="89"/>
      <c r="AD9" s="89"/>
      <c r="AE9" s="89"/>
      <c r="AF9" s="89"/>
      <c r="AG9" s="89"/>
      <c r="AH9" s="89"/>
      <c r="AI9" s="89" t="s">
        <v>439</v>
      </c>
    </row>
    <row r="10" spans="1:35" ht="15.75">
      <c r="A10" s="85"/>
      <c r="B10" s="92" t="s">
        <v>440</v>
      </c>
      <c r="C10" s="92"/>
      <c r="D10" s="92"/>
      <c r="E10" s="92"/>
      <c r="F10" s="92"/>
      <c r="G10" s="85">
        <v>1986</v>
      </c>
      <c r="H10" s="85">
        <v>20</v>
      </c>
      <c r="I10" s="92"/>
      <c r="J10" s="92"/>
      <c r="K10" s="92"/>
      <c r="L10" s="92"/>
      <c r="M10" s="92"/>
      <c r="N10" s="92"/>
      <c r="O10" s="92"/>
      <c r="P10" s="92" t="s">
        <v>438</v>
      </c>
      <c r="Q10" s="94">
        <f>S10+T10</f>
        <v>0.656</v>
      </c>
      <c r="R10" s="94"/>
      <c r="S10" s="94">
        <v>0.084</v>
      </c>
      <c r="T10" s="94">
        <v>0.5720000000000001</v>
      </c>
      <c r="U10" s="94"/>
      <c r="V10" s="94"/>
      <c r="W10" s="94"/>
      <c r="X10" s="94"/>
      <c r="Y10" s="94"/>
      <c r="Z10" s="98">
        <v>2014</v>
      </c>
      <c r="AA10" s="98">
        <v>20</v>
      </c>
      <c r="AB10" s="89"/>
      <c r="AC10" s="89"/>
      <c r="AD10" s="89"/>
      <c r="AE10" s="89"/>
      <c r="AF10" s="89"/>
      <c r="AG10" s="89"/>
      <c r="AH10" s="89"/>
      <c r="AI10" s="89" t="s">
        <v>439</v>
      </c>
    </row>
    <row r="11" spans="1:35" ht="15.75">
      <c r="A11" s="85"/>
      <c r="B11" s="92" t="s">
        <v>441</v>
      </c>
      <c r="C11" s="92"/>
      <c r="D11" s="92"/>
      <c r="E11" s="92"/>
      <c r="F11" s="92"/>
      <c r="G11" s="85">
        <v>1985</v>
      </c>
      <c r="H11" s="85">
        <v>20</v>
      </c>
      <c r="I11" s="92"/>
      <c r="J11" s="92"/>
      <c r="K11" s="92"/>
      <c r="L11" s="92"/>
      <c r="M11" s="92"/>
      <c r="N11" s="92"/>
      <c r="O11" s="92"/>
      <c r="P11" s="92" t="s">
        <v>438</v>
      </c>
      <c r="Q11" s="94">
        <f>S11+T11</f>
        <v>0.656</v>
      </c>
      <c r="R11" s="94"/>
      <c r="S11" s="94">
        <v>0.084</v>
      </c>
      <c r="T11" s="94">
        <v>0.5720000000000001</v>
      </c>
      <c r="U11" s="94"/>
      <c r="V11" s="94"/>
      <c r="W11" s="94"/>
      <c r="X11" s="94"/>
      <c r="Y11" s="94"/>
      <c r="Z11" s="98">
        <v>2014</v>
      </c>
      <c r="AA11" s="98">
        <v>20</v>
      </c>
      <c r="AB11" s="89"/>
      <c r="AC11" s="89"/>
      <c r="AD11" s="89"/>
      <c r="AE11" s="89"/>
      <c r="AF11" s="89"/>
      <c r="AG11" s="89"/>
      <c r="AH11" s="89"/>
      <c r="AI11" s="89" t="s">
        <v>439</v>
      </c>
    </row>
    <row r="12" spans="1:35" ht="15.75">
      <c r="A12" s="85"/>
      <c r="B12" s="81" t="s">
        <v>442</v>
      </c>
      <c r="C12" s="92"/>
      <c r="D12" s="92"/>
      <c r="E12" s="92"/>
      <c r="F12" s="92"/>
      <c r="G12" s="85"/>
      <c r="H12" s="85"/>
      <c r="I12" s="92"/>
      <c r="J12" s="92"/>
      <c r="K12" s="92"/>
      <c r="L12" s="92"/>
      <c r="M12" s="92"/>
      <c r="N12" s="92"/>
      <c r="O12" s="92"/>
      <c r="P12" s="92"/>
      <c r="Q12" s="99">
        <f>SUM(Q9:Q11)</f>
        <v>1.968</v>
      </c>
      <c r="R12" s="94"/>
      <c r="S12" s="94"/>
      <c r="T12" s="94"/>
      <c r="U12" s="94"/>
      <c r="V12" s="99"/>
      <c r="W12" s="92"/>
      <c r="X12" s="92"/>
      <c r="Y12" s="92"/>
      <c r="Z12" s="98"/>
      <c r="AA12" s="98"/>
      <c r="AB12" s="89"/>
      <c r="AC12" s="89"/>
      <c r="AD12" s="89"/>
      <c r="AE12" s="89"/>
      <c r="AF12" s="89"/>
      <c r="AG12" s="89"/>
      <c r="AH12" s="89"/>
      <c r="AI12" s="89"/>
    </row>
    <row r="13" spans="1:35" ht="15.75">
      <c r="A13" s="85"/>
      <c r="B13" s="97" t="s">
        <v>443</v>
      </c>
      <c r="C13" s="92"/>
      <c r="D13" s="92"/>
      <c r="E13" s="92"/>
      <c r="F13" s="92"/>
      <c r="G13" s="85"/>
      <c r="H13" s="85"/>
      <c r="I13" s="92"/>
      <c r="J13" s="92"/>
      <c r="K13" s="92"/>
      <c r="L13" s="92"/>
      <c r="M13" s="92"/>
      <c r="N13" s="92"/>
      <c r="O13" s="100"/>
      <c r="P13" s="92"/>
      <c r="Q13" s="99"/>
      <c r="R13" s="94"/>
      <c r="S13" s="94"/>
      <c r="T13" s="94"/>
      <c r="U13" s="94"/>
      <c r="V13" s="92"/>
      <c r="W13" s="92"/>
      <c r="X13" s="92"/>
      <c r="Y13" s="92"/>
      <c r="Z13" s="98"/>
      <c r="AA13" s="98"/>
      <c r="AB13" s="89"/>
      <c r="AC13" s="89"/>
      <c r="AD13" s="89"/>
      <c r="AE13" s="89"/>
      <c r="AF13" s="89"/>
      <c r="AG13" s="89"/>
      <c r="AH13" s="89"/>
      <c r="AI13" s="89"/>
    </row>
    <row r="14" spans="1:35" ht="15.75">
      <c r="A14" s="85"/>
      <c r="B14" s="92" t="s">
        <v>444</v>
      </c>
      <c r="C14" s="92"/>
      <c r="D14" s="92"/>
      <c r="E14" s="92"/>
      <c r="F14" s="92"/>
      <c r="G14" s="85">
        <v>1973</v>
      </c>
      <c r="H14" s="85">
        <v>20</v>
      </c>
      <c r="I14" s="92"/>
      <c r="J14" s="92"/>
      <c r="K14" s="92"/>
      <c r="L14" s="92"/>
      <c r="M14" s="92"/>
      <c r="N14" s="92"/>
      <c r="O14" s="92"/>
      <c r="P14" s="92" t="s">
        <v>445</v>
      </c>
      <c r="Q14" s="94">
        <f>S14+T14</f>
        <v>0.164</v>
      </c>
      <c r="R14" s="94"/>
      <c r="S14" s="94">
        <v>0.021</v>
      </c>
      <c r="T14" s="94">
        <v>0.14300000000000002</v>
      </c>
      <c r="U14" s="94"/>
      <c r="V14" s="94"/>
      <c r="W14" s="94"/>
      <c r="X14" s="94"/>
      <c r="Y14" s="94"/>
      <c r="Z14" s="98">
        <v>2014</v>
      </c>
      <c r="AA14" s="98">
        <v>20</v>
      </c>
      <c r="AB14" s="89"/>
      <c r="AC14" s="89"/>
      <c r="AD14" s="89"/>
      <c r="AE14" s="89"/>
      <c r="AF14" s="89"/>
      <c r="AG14" s="89"/>
      <c r="AH14" s="89"/>
      <c r="AI14" s="89" t="s">
        <v>439</v>
      </c>
    </row>
    <row r="15" spans="1:35" ht="15.75">
      <c r="A15" s="85"/>
      <c r="B15" s="92" t="s">
        <v>446</v>
      </c>
      <c r="C15" s="92"/>
      <c r="D15" s="92"/>
      <c r="E15" s="92"/>
      <c r="F15" s="92"/>
      <c r="G15" s="85">
        <v>1995</v>
      </c>
      <c r="H15" s="85">
        <v>20</v>
      </c>
      <c r="I15" s="92"/>
      <c r="J15" s="92"/>
      <c r="K15" s="92"/>
      <c r="L15" s="92"/>
      <c r="M15" s="92"/>
      <c r="N15" s="92"/>
      <c r="O15" s="92"/>
      <c r="P15" s="92" t="s">
        <v>445</v>
      </c>
      <c r="Q15" s="94">
        <f>S15+T15</f>
        <v>0.164</v>
      </c>
      <c r="R15" s="94"/>
      <c r="S15" s="94">
        <v>0.021</v>
      </c>
      <c r="T15" s="94">
        <v>0.14300000000000002</v>
      </c>
      <c r="U15" s="94"/>
      <c r="V15" s="94"/>
      <c r="W15" s="94"/>
      <c r="X15" s="94"/>
      <c r="Y15" s="94"/>
      <c r="Z15" s="98">
        <v>2014</v>
      </c>
      <c r="AA15" s="98">
        <v>20</v>
      </c>
      <c r="AB15" s="89"/>
      <c r="AC15" s="89"/>
      <c r="AD15" s="89"/>
      <c r="AE15" s="89"/>
      <c r="AF15" s="89"/>
      <c r="AG15" s="89"/>
      <c r="AH15" s="89"/>
      <c r="AI15" s="89" t="s">
        <v>439</v>
      </c>
    </row>
    <row r="16" spans="1:35" ht="15.75">
      <c r="A16" s="85"/>
      <c r="B16" s="81" t="s">
        <v>447</v>
      </c>
      <c r="C16" s="92"/>
      <c r="D16" s="92"/>
      <c r="E16" s="92"/>
      <c r="F16" s="92"/>
      <c r="G16" s="85"/>
      <c r="H16" s="85"/>
      <c r="I16" s="92"/>
      <c r="J16" s="92"/>
      <c r="K16" s="92"/>
      <c r="L16" s="92"/>
      <c r="M16" s="92"/>
      <c r="N16" s="92"/>
      <c r="O16" s="92"/>
      <c r="P16" s="92"/>
      <c r="Q16" s="99">
        <f>SUM(Q14:Q15)</f>
        <v>0.328</v>
      </c>
      <c r="R16" s="94"/>
      <c r="S16" s="94"/>
      <c r="T16" s="94"/>
      <c r="U16" s="94"/>
      <c r="V16" s="99"/>
      <c r="W16" s="92"/>
      <c r="X16" s="92"/>
      <c r="Y16" s="92"/>
      <c r="Z16" s="98"/>
      <c r="AA16" s="98"/>
      <c r="AB16" s="89"/>
      <c r="AC16" s="89"/>
      <c r="AD16" s="89"/>
      <c r="AE16" s="89"/>
      <c r="AF16" s="89"/>
      <c r="AG16" s="89"/>
      <c r="AH16" s="89"/>
      <c r="AI16" s="89"/>
    </row>
    <row r="17" spans="1:35" ht="15.75">
      <c r="A17" s="85"/>
      <c r="B17" s="81" t="s">
        <v>448</v>
      </c>
      <c r="C17" s="92"/>
      <c r="D17" s="92"/>
      <c r="E17" s="92"/>
      <c r="F17" s="92"/>
      <c r="G17" s="85"/>
      <c r="H17" s="85"/>
      <c r="I17" s="92"/>
      <c r="J17" s="92"/>
      <c r="K17" s="92"/>
      <c r="L17" s="92"/>
      <c r="M17" s="92"/>
      <c r="N17" s="92"/>
      <c r="O17" s="92"/>
      <c r="P17" s="92"/>
      <c r="Q17" s="99">
        <f>Q12+Q16</f>
        <v>2.296</v>
      </c>
      <c r="R17" s="94"/>
      <c r="S17" s="94"/>
      <c r="T17" s="94"/>
      <c r="U17" s="94"/>
      <c r="V17" s="99"/>
      <c r="W17" s="92"/>
      <c r="X17" s="92"/>
      <c r="Y17" s="92"/>
      <c r="Z17" s="98"/>
      <c r="AA17" s="98"/>
      <c r="AB17" s="89"/>
      <c r="AC17" s="89"/>
      <c r="AD17" s="89"/>
      <c r="AE17" s="89"/>
      <c r="AF17" s="89"/>
      <c r="AG17" s="89"/>
      <c r="AH17" s="89"/>
      <c r="AI17" s="89"/>
    </row>
    <row r="18" spans="1:35" ht="37.5">
      <c r="A18" s="90" t="s">
        <v>363</v>
      </c>
      <c r="B18" s="101" t="s">
        <v>364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2"/>
      <c r="P18" s="92"/>
      <c r="Q18" s="99"/>
      <c r="R18" s="94"/>
      <c r="S18" s="94"/>
      <c r="T18" s="94"/>
      <c r="U18" s="94"/>
      <c r="V18" s="92"/>
      <c r="W18" s="92"/>
      <c r="X18" s="92"/>
      <c r="Y18" s="92"/>
      <c r="Z18" s="89"/>
      <c r="AA18" s="89"/>
      <c r="AB18" s="89"/>
      <c r="AC18" s="89"/>
      <c r="AD18" s="89"/>
      <c r="AE18" s="89"/>
      <c r="AF18" s="89"/>
      <c r="AG18" s="89"/>
      <c r="AH18" s="89"/>
      <c r="AI18" s="89"/>
    </row>
    <row r="19" spans="1:35" ht="15.75">
      <c r="A19" s="90"/>
      <c r="B19" s="97" t="s">
        <v>436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4"/>
      <c r="R19" s="94"/>
      <c r="S19" s="94"/>
      <c r="T19" s="94"/>
      <c r="U19" s="94"/>
      <c r="V19" s="92"/>
      <c r="W19" s="92"/>
      <c r="X19" s="92"/>
      <c r="Y19" s="92"/>
      <c r="Z19" s="89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1:35" ht="15.75">
      <c r="A20" s="85"/>
      <c r="B20" s="92" t="s">
        <v>449</v>
      </c>
      <c r="C20" s="92"/>
      <c r="D20" s="92"/>
      <c r="E20" s="92"/>
      <c r="F20" s="92"/>
      <c r="G20" s="92" t="s">
        <v>450</v>
      </c>
      <c r="H20" s="85">
        <v>20</v>
      </c>
      <c r="I20" s="85">
        <v>2</v>
      </c>
      <c r="J20" s="85">
        <v>0.5</v>
      </c>
      <c r="K20" s="92"/>
      <c r="L20" s="92"/>
      <c r="M20" s="92"/>
      <c r="N20" s="92"/>
      <c r="O20" s="92"/>
      <c r="P20" s="92"/>
      <c r="Q20" s="94">
        <f>S20+T20</f>
        <v>0.334</v>
      </c>
      <c r="R20" s="94"/>
      <c r="S20" s="94">
        <v>0.026000000000000002</v>
      </c>
      <c r="T20" s="94">
        <v>0.308</v>
      </c>
      <c r="U20" s="94"/>
      <c r="V20" s="94"/>
      <c r="W20" s="94"/>
      <c r="X20" s="94"/>
      <c r="Y20" s="94"/>
      <c r="Z20" s="85">
        <v>2014</v>
      </c>
      <c r="AA20" s="85">
        <v>20</v>
      </c>
      <c r="AB20" s="85">
        <v>2</v>
      </c>
      <c r="AC20" s="85">
        <v>0.5</v>
      </c>
      <c r="AD20" s="92"/>
      <c r="AE20" s="89"/>
      <c r="AF20" s="89"/>
      <c r="AG20" s="89"/>
      <c r="AH20" s="89"/>
      <c r="AI20" s="89"/>
    </row>
    <row r="21" spans="1:35" ht="15.75">
      <c r="A21" s="85"/>
      <c r="B21" s="92" t="s">
        <v>451</v>
      </c>
      <c r="C21" s="92"/>
      <c r="D21" s="92"/>
      <c r="E21" s="92"/>
      <c r="F21" s="92"/>
      <c r="G21" s="92" t="s">
        <v>452</v>
      </c>
      <c r="H21" s="85">
        <v>20</v>
      </c>
      <c r="I21" s="85">
        <v>2</v>
      </c>
      <c r="J21" s="85">
        <v>0.63</v>
      </c>
      <c r="K21" s="92"/>
      <c r="L21" s="92"/>
      <c r="M21" s="92"/>
      <c r="N21" s="92"/>
      <c r="O21" s="92"/>
      <c r="P21" s="92"/>
      <c r="Q21" s="94">
        <f>S21+T21</f>
        <v>0.42200000000000004</v>
      </c>
      <c r="R21" s="94"/>
      <c r="S21" s="94">
        <v>0.026000000000000002</v>
      </c>
      <c r="T21" s="94">
        <v>0.396</v>
      </c>
      <c r="U21" s="94"/>
      <c r="V21" s="94"/>
      <c r="W21" s="94"/>
      <c r="X21" s="94"/>
      <c r="Y21" s="94"/>
      <c r="Z21" s="85">
        <v>2014</v>
      </c>
      <c r="AA21" s="85">
        <v>20</v>
      </c>
      <c r="AB21" s="85">
        <v>2</v>
      </c>
      <c r="AC21" s="85">
        <v>0.8</v>
      </c>
      <c r="AD21" s="92"/>
      <c r="AE21" s="89"/>
      <c r="AF21" s="89"/>
      <c r="AG21" s="89"/>
      <c r="AH21" s="89"/>
      <c r="AI21" s="89"/>
    </row>
    <row r="22" spans="1:35" ht="31.5">
      <c r="A22" s="85"/>
      <c r="B22" s="92" t="s">
        <v>453</v>
      </c>
      <c r="C22" s="92"/>
      <c r="D22" s="92"/>
      <c r="E22" s="92"/>
      <c r="F22" s="92"/>
      <c r="G22" s="85">
        <v>1960</v>
      </c>
      <c r="H22" s="85">
        <v>20</v>
      </c>
      <c r="I22" s="85">
        <v>2</v>
      </c>
      <c r="J22" s="85">
        <v>0.64</v>
      </c>
      <c r="K22" s="92"/>
      <c r="L22" s="92"/>
      <c r="M22" s="92"/>
      <c r="N22" s="92"/>
      <c r="O22" s="92"/>
      <c r="P22" s="92"/>
      <c r="Q22" s="94">
        <f>S22+T22</f>
        <v>0.506</v>
      </c>
      <c r="R22" s="94"/>
      <c r="S22" s="94">
        <v>0.026000000000000002</v>
      </c>
      <c r="T22" s="94">
        <v>0.48</v>
      </c>
      <c r="U22" s="94"/>
      <c r="V22" s="94"/>
      <c r="W22" s="94"/>
      <c r="X22" s="94"/>
      <c r="Y22" s="94"/>
      <c r="Z22" s="85">
        <v>2014</v>
      </c>
      <c r="AA22" s="85">
        <v>20</v>
      </c>
      <c r="AB22" s="85">
        <v>2</v>
      </c>
      <c r="AC22" s="85">
        <v>0.8</v>
      </c>
      <c r="AD22" s="92"/>
      <c r="AE22" s="89"/>
      <c r="AF22" s="89"/>
      <c r="AG22" s="89"/>
      <c r="AH22" s="89"/>
      <c r="AI22" s="89"/>
    </row>
    <row r="23" spans="1:35" ht="15.75">
      <c r="A23" s="85"/>
      <c r="B23" s="92" t="s">
        <v>454</v>
      </c>
      <c r="C23" s="92"/>
      <c r="D23" s="92"/>
      <c r="E23" s="92"/>
      <c r="F23" s="92"/>
      <c r="G23" s="92" t="s">
        <v>455</v>
      </c>
      <c r="H23" s="85">
        <v>20</v>
      </c>
      <c r="I23" s="85">
        <v>1</v>
      </c>
      <c r="J23" s="85">
        <v>0.4</v>
      </c>
      <c r="K23" s="92"/>
      <c r="L23" s="92"/>
      <c r="M23" s="92"/>
      <c r="N23" s="92"/>
      <c r="O23" s="92"/>
      <c r="P23" s="92"/>
      <c r="Q23" s="94">
        <f>S23+T23</f>
        <v>0.224</v>
      </c>
      <c r="R23" s="94"/>
      <c r="S23" s="94">
        <v>0.026000000000000002</v>
      </c>
      <c r="T23" s="94">
        <v>0.198</v>
      </c>
      <c r="U23" s="94"/>
      <c r="V23" s="94"/>
      <c r="W23" s="94"/>
      <c r="X23" s="94"/>
      <c r="Y23" s="94"/>
      <c r="Z23" s="85">
        <v>2014</v>
      </c>
      <c r="AA23" s="85">
        <v>20</v>
      </c>
      <c r="AB23" s="85">
        <v>1</v>
      </c>
      <c r="AC23" s="85">
        <v>0.4</v>
      </c>
      <c r="AD23" s="92"/>
      <c r="AE23" s="89"/>
      <c r="AF23" s="89"/>
      <c r="AG23" s="89"/>
      <c r="AH23" s="89"/>
      <c r="AI23" s="89"/>
    </row>
    <row r="24" spans="1:35" ht="38.25" customHeight="1">
      <c r="A24" s="85"/>
      <c r="B24" s="92" t="s">
        <v>456</v>
      </c>
      <c r="C24" s="92"/>
      <c r="D24" s="92"/>
      <c r="E24" s="92"/>
      <c r="F24" s="92"/>
      <c r="G24" s="85">
        <v>1967</v>
      </c>
      <c r="H24" s="85">
        <v>20</v>
      </c>
      <c r="I24" s="85">
        <v>2</v>
      </c>
      <c r="J24" s="85">
        <v>0.8</v>
      </c>
      <c r="K24" s="92"/>
      <c r="L24" s="92"/>
      <c r="M24" s="92"/>
      <c r="N24" s="92"/>
      <c r="O24" s="92"/>
      <c r="P24" s="92"/>
      <c r="Q24" s="94">
        <f>S24+T24</f>
        <v>1.346</v>
      </c>
      <c r="R24" s="94"/>
      <c r="S24" s="94">
        <v>0.026000000000000002</v>
      </c>
      <c r="T24" s="94">
        <f>0.66*2</f>
        <v>1.32</v>
      </c>
      <c r="U24" s="94"/>
      <c r="V24" s="94"/>
      <c r="W24" s="94"/>
      <c r="X24" s="94"/>
      <c r="Y24" s="94"/>
      <c r="Z24" s="85">
        <v>2014</v>
      </c>
      <c r="AA24" s="85">
        <v>20</v>
      </c>
      <c r="AB24" s="85">
        <v>2</v>
      </c>
      <c r="AC24" s="85">
        <v>1.26</v>
      </c>
      <c r="AD24" s="92"/>
      <c r="AE24" s="89"/>
      <c r="AF24" s="89"/>
      <c r="AG24" s="89"/>
      <c r="AH24" s="89"/>
      <c r="AI24" s="89"/>
    </row>
    <row r="25" spans="1:35" ht="15.75">
      <c r="A25" s="85"/>
      <c r="B25" s="81" t="s">
        <v>442</v>
      </c>
      <c r="C25" s="92"/>
      <c r="D25" s="92"/>
      <c r="E25" s="92"/>
      <c r="F25" s="92"/>
      <c r="G25" s="92"/>
      <c r="H25" s="85"/>
      <c r="I25" s="85"/>
      <c r="J25" s="88">
        <f>SUM(J20:J24)</f>
        <v>2.9699999999999998</v>
      </c>
      <c r="K25" s="99"/>
      <c r="L25" s="99"/>
      <c r="M25" s="99"/>
      <c r="N25" s="99"/>
      <c r="O25" s="99"/>
      <c r="P25" s="99"/>
      <c r="Q25" s="88">
        <f>SUM(Q20:Q24)</f>
        <v>2.832</v>
      </c>
      <c r="R25" s="99"/>
      <c r="S25" s="99"/>
      <c r="T25" s="99"/>
      <c r="U25" s="99"/>
      <c r="V25" s="99"/>
      <c r="W25" s="99"/>
      <c r="X25" s="99"/>
      <c r="Y25" s="99"/>
      <c r="Z25" s="88"/>
      <c r="AA25" s="88"/>
      <c r="AB25" s="88"/>
      <c r="AC25" s="88">
        <f>SUM(AC20:AC24)</f>
        <v>3.76</v>
      </c>
      <c r="AD25" s="99"/>
      <c r="AE25" s="89"/>
      <c r="AF25" s="89"/>
      <c r="AG25" s="89"/>
      <c r="AH25" s="89"/>
      <c r="AI25" s="89"/>
    </row>
    <row r="26" spans="1:35" ht="15.75">
      <c r="A26" s="85"/>
      <c r="B26" s="97" t="s">
        <v>457</v>
      </c>
      <c r="C26" s="92"/>
      <c r="D26" s="92"/>
      <c r="E26" s="92"/>
      <c r="F26" s="92"/>
      <c r="G26" s="92"/>
      <c r="H26" s="92"/>
      <c r="I26" s="100"/>
      <c r="J26" s="99"/>
      <c r="K26" s="92"/>
      <c r="L26" s="92"/>
      <c r="M26" s="92"/>
      <c r="N26" s="92"/>
      <c r="O26" s="92"/>
      <c r="P26" s="92"/>
      <c r="Q26" s="99"/>
      <c r="R26" s="94"/>
      <c r="S26" s="94"/>
      <c r="T26" s="94"/>
      <c r="U26" s="94"/>
      <c r="V26" s="92"/>
      <c r="W26" s="92"/>
      <c r="X26" s="92"/>
      <c r="Y26" s="92"/>
      <c r="Z26" s="89"/>
      <c r="AA26" s="89"/>
      <c r="AB26" s="89"/>
      <c r="AC26" s="99"/>
      <c r="AD26" s="89"/>
      <c r="AE26" s="89"/>
      <c r="AF26" s="89"/>
      <c r="AG26" s="89"/>
      <c r="AH26" s="89"/>
      <c r="AI26" s="89"/>
    </row>
    <row r="27" spans="1:35" ht="15.75">
      <c r="A27" s="85"/>
      <c r="B27" s="92" t="s">
        <v>458</v>
      </c>
      <c r="C27" s="92"/>
      <c r="D27" s="92"/>
      <c r="E27" s="92"/>
      <c r="F27" s="92"/>
      <c r="G27" s="85">
        <v>1977</v>
      </c>
      <c r="H27" s="85">
        <v>20</v>
      </c>
      <c r="I27" s="85">
        <v>1</v>
      </c>
      <c r="J27" s="85">
        <v>0.32</v>
      </c>
      <c r="K27" s="92"/>
      <c r="L27" s="92"/>
      <c r="M27" s="92"/>
      <c r="N27" s="92"/>
      <c r="O27" s="92"/>
      <c r="P27" s="92"/>
      <c r="Q27" s="94">
        <f>S27+T27</f>
        <v>0.168</v>
      </c>
      <c r="R27" s="94"/>
      <c r="S27" s="94">
        <v>0.014</v>
      </c>
      <c r="T27" s="94">
        <v>0.154</v>
      </c>
      <c r="U27" s="94"/>
      <c r="V27" s="94"/>
      <c r="W27" s="94"/>
      <c r="X27" s="94"/>
      <c r="Y27" s="94"/>
      <c r="Z27" s="85">
        <v>2014</v>
      </c>
      <c r="AA27" s="85">
        <v>20</v>
      </c>
      <c r="AB27" s="85">
        <v>1</v>
      </c>
      <c r="AC27" s="85">
        <v>0.25</v>
      </c>
      <c r="AD27" s="89"/>
      <c r="AE27" s="89"/>
      <c r="AF27" s="89"/>
      <c r="AG27" s="89"/>
      <c r="AH27" s="89"/>
      <c r="AI27" s="89"/>
    </row>
    <row r="28" spans="1:35" ht="15.75">
      <c r="A28" s="85"/>
      <c r="B28" s="97" t="s">
        <v>459</v>
      </c>
      <c r="C28" s="92"/>
      <c r="D28" s="92"/>
      <c r="E28" s="92"/>
      <c r="F28" s="92"/>
      <c r="G28" s="85"/>
      <c r="H28" s="85"/>
      <c r="I28" s="85"/>
      <c r="J28" s="85"/>
      <c r="K28" s="92"/>
      <c r="L28" s="92"/>
      <c r="M28" s="92"/>
      <c r="N28" s="92"/>
      <c r="O28" s="92"/>
      <c r="P28" s="92"/>
      <c r="Q28" s="94"/>
      <c r="R28" s="94"/>
      <c r="S28" s="94"/>
      <c r="T28" s="94"/>
      <c r="U28" s="94"/>
      <c r="V28" s="92"/>
      <c r="W28" s="92"/>
      <c r="X28" s="92"/>
      <c r="Y28" s="92"/>
      <c r="Z28" s="85"/>
      <c r="AA28" s="85"/>
      <c r="AB28" s="85"/>
      <c r="AC28" s="85"/>
      <c r="AD28" s="89"/>
      <c r="AE28" s="89"/>
      <c r="AF28" s="89"/>
      <c r="AG28" s="89"/>
      <c r="AH28" s="89"/>
      <c r="AI28" s="89"/>
    </row>
    <row r="29" spans="1:35" ht="15.75">
      <c r="A29" s="85"/>
      <c r="B29" s="92" t="s">
        <v>460</v>
      </c>
      <c r="C29" s="92"/>
      <c r="D29" s="92"/>
      <c r="E29" s="92"/>
      <c r="F29" s="92"/>
      <c r="G29" s="85">
        <v>1980</v>
      </c>
      <c r="H29" s="85">
        <v>20</v>
      </c>
      <c r="I29" s="85">
        <v>1</v>
      </c>
      <c r="J29" s="85">
        <v>0.4</v>
      </c>
      <c r="K29" s="92"/>
      <c r="L29" s="92"/>
      <c r="M29" s="92"/>
      <c r="N29" s="92"/>
      <c r="O29" s="92"/>
      <c r="P29" s="92"/>
      <c r="Q29" s="94">
        <f>S29+T29</f>
        <v>0.224</v>
      </c>
      <c r="R29" s="94"/>
      <c r="S29" s="94">
        <v>0.026000000000000002</v>
      </c>
      <c r="T29" s="94">
        <v>0.198</v>
      </c>
      <c r="U29" s="94"/>
      <c r="V29" s="94"/>
      <c r="W29" s="94"/>
      <c r="X29" s="94"/>
      <c r="Y29" s="94"/>
      <c r="Z29" s="85">
        <v>2014</v>
      </c>
      <c r="AA29" s="85">
        <v>20</v>
      </c>
      <c r="AB29" s="85">
        <v>1</v>
      </c>
      <c r="AC29" s="85">
        <v>0.4</v>
      </c>
      <c r="AD29" s="89"/>
      <c r="AE29" s="89"/>
      <c r="AF29" s="89"/>
      <c r="AG29" s="89"/>
      <c r="AH29" s="89"/>
      <c r="AI29" s="89"/>
    </row>
    <row r="30" spans="1:35" ht="15.75">
      <c r="A30" s="85"/>
      <c r="B30" s="97" t="s">
        <v>443</v>
      </c>
      <c r="C30" s="92"/>
      <c r="D30" s="92"/>
      <c r="E30" s="92"/>
      <c r="F30" s="92"/>
      <c r="G30" s="85"/>
      <c r="H30" s="85"/>
      <c r="I30" s="85"/>
      <c r="J30" s="85"/>
      <c r="K30" s="92"/>
      <c r="L30" s="92"/>
      <c r="M30" s="92"/>
      <c r="N30" s="92"/>
      <c r="O30" s="92"/>
      <c r="P30" s="92"/>
      <c r="Q30" s="94"/>
      <c r="R30" s="94"/>
      <c r="S30" s="94"/>
      <c r="T30" s="94"/>
      <c r="U30" s="94"/>
      <c r="V30" s="92"/>
      <c r="W30" s="92"/>
      <c r="X30" s="92"/>
      <c r="Y30" s="92"/>
      <c r="Z30" s="85"/>
      <c r="AA30" s="85"/>
      <c r="AB30" s="85"/>
      <c r="AC30" s="85"/>
      <c r="AD30" s="89"/>
      <c r="AE30" s="89"/>
      <c r="AF30" s="89"/>
      <c r="AG30" s="89"/>
      <c r="AH30" s="89"/>
      <c r="AI30" s="89"/>
    </row>
    <row r="31" spans="1:35" ht="15.75">
      <c r="A31" s="85"/>
      <c r="B31" s="92" t="s">
        <v>461</v>
      </c>
      <c r="C31" s="92"/>
      <c r="D31" s="92"/>
      <c r="E31" s="92"/>
      <c r="F31" s="92"/>
      <c r="G31" s="85">
        <v>1968</v>
      </c>
      <c r="H31" s="85">
        <v>20</v>
      </c>
      <c r="I31" s="85">
        <v>1</v>
      </c>
      <c r="J31" s="85">
        <v>0.4</v>
      </c>
      <c r="K31" s="92"/>
      <c r="L31" s="92"/>
      <c r="M31" s="92"/>
      <c r="N31" s="92"/>
      <c r="O31" s="92"/>
      <c r="P31" s="92"/>
      <c r="Q31" s="94">
        <f>S31+T31</f>
        <v>0.224</v>
      </c>
      <c r="R31" s="94"/>
      <c r="S31" s="94">
        <v>0.026000000000000002</v>
      </c>
      <c r="T31" s="94">
        <v>0.198</v>
      </c>
      <c r="U31" s="94"/>
      <c r="V31" s="94"/>
      <c r="W31" s="94"/>
      <c r="X31" s="94"/>
      <c r="Y31" s="94"/>
      <c r="Z31" s="85">
        <v>2014</v>
      </c>
      <c r="AA31" s="85">
        <v>20</v>
      </c>
      <c r="AB31" s="85">
        <v>1</v>
      </c>
      <c r="AC31" s="85">
        <v>0.4</v>
      </c>
      <c r="AD31" s="89"/>
      <c r="AE31" s="89"/>
      <c r="AF31" s="89"/>
      <c r="AG31" s="89"/>
      <c r="AH31" s="89"/>
      <c r="AI31" s="89"/>
    </row>
    <row r="32" spans="1:35" ht="15.75">
      <c r="A32" s="85"/>
      <c r="B32" s="97" t="s">
        <v>462</v>
      </c>
      <c r="C32" s="92"/>
      <c r="D32" s="92"/>
      <c r="E32" s="92"/>
      <c r="F32" s="92"/>
      <c r="G32" s="85"/>
      <c r="H32" s="85"/>
      <c r="I32" s="85"/>
      <c r="J32" s="85"/>
      <c r="K32" s="92"/>
      <c r="L32" s="92"/>
      <c r="M32" s="92"/>
      <c r="N32" s="92"/>
      <c r="O32" s="92"/>
      <c r="P32" s="92"/>
      <c r="Q32" s="94"/>
      <c r="R32" s="94"/>
      <c r="S32" s="94"/>
      <c r="T32" s="94"/>
      <c r="U32" s="94"/>
      <c r="V32" s="92"/>
      <c r="W32" s="92"/>
      <c r="X32" s="92"/>
      <c r="Y32" s="92"/>
      <c r="Z32" s="85"/>
      <c r="AA32" s="85"/>
      <c r="AB32" s="85"/>
      <c r="AC32" s="85"/>
      <c r="AD32" s="89"/>
      <c r="AE32" s="89"/>
      <c r="AF32" s="89"/>
      <c r="AG32" s="89"/>
      <c r="AH32" s="89"/>
      <c r="AI32" s="85"/>
    </row>
    <row r="33" spans="1:35" ht="15.75">
      <c r="A33" s="85"/>
      <c r="B33" s="92" t="s">
        <v>463</v>
      </c>
      <c r="C33" s="92"/>
      <c r="D33" s="92"/>
      <c r="E33" s="92"/>
      <c r="F33" s="92"/>
      <c r="G33" s="85">
        <v>1981</v>
      </c>
      <c r="H33" s="85">
        <v>20</v>
      </c>
      <c r="I33" s="85">
        <v>1</v>
      </c>
      <c r="J33" s="85">
        <v>0.4</v>
      </c>
      <c r="K33" s="92"/>
      <c r="L33" s="92"/>
      <c r="M33" s="92"/>
      <c r="N33" s="92"/>
      <c r="O33" s="92"/>
      <c r="P33" s="92"/>
      <c r="Q33" s="94">
        <f>S33+T33</f>
        <v>0.168</v>
      </c>
      <c r="R33" s="94"/>
      <c r="S33" s="94">
        <v>0.014</v>
      </c>
      <c r="T33" s="94">
        <v>0.154</v>
      </c>
      <c r="U33" s="94"/>
      <c r="V33" s="94"/>
      <c r="W33" s="94"/>
      <c r="X33" s="94"/>
      <c r="Y33" s="94"/>
      <c r="Z33" s="85">
        <v>2014</v>
      </c>
      <c r="AA33" s="85">
        <v>20</v>
      </c>
      <c r="AB33" s="85">
        <v>1</v>
      </c>
      <c r="AC33" s="85">
        <v>0.25</v>
      </c>
      <c r="AD33" s="89"/>
      <c r="AE33" s="89"/>
      <c r="AF33" s="89"/>
      <c r="AG33" s="89"/>
      <c r="AH33" s="89"/>
      <c r="AI33" s="85"/>
    </row>
    <row r="34" spans="1:35" ht="15.75">
      <c r="A34" s="85"/>
      <c r="B34" s="97" t="s">
        <v>464</v>
      </c>
      <c r="C34" s="92"/>
      <c r="D34" s="92"/>
      <c r="E34" s="92"/>
      <c r="F34" s="92"/>
      <c r="G34" s="85"/>
      <c r="H34" s="85"/>
      <c r="I34" s="85"/>
      <c r="J34" s="85"/>
      <c r="K34" s="92"/>
      <c r="L34" s="92"/>
      <c r="M34" s="92"/>
      <c r="N34" s="92"/>
      <c r="O34" s="92"/>
      <c r="P34" s="92"/>
      <c r="Q34" s="94"/>
      <c r="R34" s="94"/>
      <c r="S34" s="94"/>
      <c r="T34" s="94"/>
      <c r="U34" s="94"/>
      <c r="V34" s="92"/>
      <c r="W34" s="92"/>
      <c r="X34" s="92"/>
      <c r="Y34" s="92"/>
      <c r="Z34" s="85"/>
      <c r="AA34" s="85"/>
      <c r="AB34" s="85"/>
      <c r="AC34" s="85"/>
      <c r="AD34" s="89"/>
      <c r="AE34" s="89"/>
      <c r="AF34" s="89"/>
      <c r="AG34" s="89"/>
      <c r="AH34" s="89"/>
      <c r="AI34" s="89"/>
    </row>
    <row r="35" spans="1:35" ht="15.75">
      <c r="A35" s="85"/>
      <c r="B35" s="92" t="s">
        <v>465</v>
      </c>
      <c r="C35" s="92"/>
      <c r="D35" s="92"/>
      <c r="E35" s="92"/>
      <c r="F35" s="92"/>
      <c r="G35" s="85">
        <v>1975</v>
      </c>
      <c r="H35" s="85">
        <v>20</v>
      </c>
      <c r="I35" s="85">
        <v>1</v>
      </c>
      <c r="J35" s="85">
        <v>0.1</v>
      </c>
      <c r="K35" s="92"/>
      <c r="L35" s="92"/>
      <c r="M35" s="92"/>
      <c r="N35" s="92"/>
      <c r="O35" s="92"/>
      <c r="P35" s="92"/>
      <c r="Q35" s="94">
        <f>S35+T35</f>
        <v>0.12</v>
      </c>
      <c r="R35" s="94"/>
      <c r="S35" s="94">
        <v>0.012</v>
      </c>
      <c r="T35" s="94">
        <v>0.108</v>
      </c>
      <c r="U35" s="94"/>
      <c r="V35" s="94"/>
      <c r="W35" s="94"/>
      <c r="X35" s="94"/>
      <c r="Y35" s="94"/>
      <c r="Z35" s="85">
        <v>2014</v>
      </c>
      <c r="AA35" s="85">
        <v>20</v>
      </c>
      <c r="AB35" s="85">
        <v>1</v>
      </c>
      <c r="AC35" s="85">
        <v>0.1</v>
      </c>
      <c r="AD35" s="89"/>
      <c r="AE35" s="89"/>
      <c r="AF35" s="89"/>
      <c r="AG35" s="89"/>
      <c r="AH35" s="89"/>
      <c r="AI35" s="85"/>
    </row>
    <row r="36" spans="1:35" ht="15.75">
      <c r="A36" s="85"/>
      <c r="B36" s="97" t="s">
        <v>466</v>
      </c>
      <c r="C36" s="92"/>
      <c r="D36" s="92"/>
      <c r="E36" s="92"/>
      <c r="F36" s="92"/>
      <c r="G36" s="85"/>
      <c r="H36" s="85"/>
      <c r="I36" s="85"/>
      <c r="J36" s="85"/>
      <c r="K36" s="92"/>
      <c r="L36" s="92"/>
      <c r="M36" s="92"/>
      <c r="N36" s="92"/>
      <c r="O36" s="92"/>
      <c r="P36" s="92"/>
      <c r="Q36" s="94"/>
      <c r="R36" s="94"/>
      <c r="S36" s="94"/>
      <c r="T36" s="94"/>
      <c r="U36" s="94"/>
      <c r="V36" s="92"/>
      <c r="W36" s="92"/>
      <c r="X36" s="92"/>
      <c r="Y36" s="92"/>
      <c r="Z36" s="85"/>
      <c r="AA36" s="85"/>
      <c r="AB36" s="85"/>
      <c r="AC36" s="85"/>
      <c r="AD36" s="89"/>
      <c r="AE36" s="89"/>
      <c r="AF36" s="89"/>
      <c r="AG36" s="89"/>
      <c r="AH36" s="89"/>
      <c r="AI36" s="85"/>
    </row>
    <row r="37" spans="1:35" ht="15.75">
      <c r="A37" s="85"/>
      <c r="B37" s="92" t="s">
        <v>467</v>
      </c>
      <c r="C37" s="92"/>
      <c r="D37" s="92"/>
      <c r="E37" s="92"/>
      <c r="F37" s="92"/>
      <c r="G37" s="85">
        <v>1973</v>
      </c>
      <c r="H37" s="85">
        <v>22.3</v>
      </c>
      <c r="I37" s="85">
        <v>1</v>
      </c>
      <c r="J37" s="85">
        <v>0.16</v>
      </c>
      <c r="K37" s="92"/>
      <c r="L37" s="92"/>
      <c r="M37" s="92"/>
      <c r="N37" s="92"/>
      <c r="O37" s="92"/>
      <c r="P37" s="92"/>
      <c r="Q37" s="94">
        <f>S37+T37</f>
        <v>0.14</v>
      </c>
      <c r="R37" s="94"/>
      <c r="S37" s="94">
        <v>0.014</v>
      </c>
      <c r="T37" s="94">
        <v>0.126</v>
      </c>
      <c r="U37" s="94"/>
      <c r="V37" s="94"/>
      <c r="W37" s="94"/>
      <c r="X37" s="94"/>
      <c r="Y37" s="94"/>
      <c r="Z37" s="85">
        <v>2014</v>
      </c>
      <c r="AA37" s="85">
        <v>20</v>
      </c>
      <c r="AB37" s="85">
        <v>1</v>
      </c>
      <c r="AC37" s="85">
        <v>0.16</v>
      </c>
      <c r="AD37" s="89"/>
      <c r="AE37" s="89"/>
      <c r="AF37" s="89"/>
      <c r="AG37" s="89"/>
      <c r="AH37" s="89"/>
      <c r="AI37" s="85"/>
    </row>
    <row r="38" spans="1:35" ht="15.75">
      <c r="A38" s="85"/>
      <c r="B38" s="92" t="s">
        <v>468</v>
      </c>
      <c r="C38" s="92"/>
      <c r="D38" s="92"/>
      <c r="E38" s="92"/>
      <c r="F38" s="92"/>
      <c r="G38" s="85">
        <v>1973</v>
      </c>
      <c r="H38" s="85">
        <v>22.3</v>
      </c>
      <c r="I38" s="85">
        <v>1</v>
      </c>
      <c r="J38" s="85">
        <v>0.16</v>
      </c>
      <c r="K38" s="92"/>
      <c r="L38" s="92"/>
      <c r="M38" s="92"/>
      <c r="N38" s="92"/>
      <c r="O38" s="92"/>
      <c r="P38" s="92"/>
      <c r="Q38" s="94">
        <f>S38+T38</f>
        <v>0.14</v>
      </c>
      <c r="R38" s="94"/>
      <c r="S38" s="94">
        <v>0.014</v>
      </c>
      <c r="T38" s="94">
        <v>0.126</v>
      </c>
      <c r="U38" s="94"/>
      <c r="V38" s="94"/>
      <c r="W38" s="94"/>
      <c r="X38" s="94"/>
      <c r="Y38" s="94"/>
      <c r="Z38" s="85">
        <v>2014</v>
      </c>
      <c r="AA38" s="85">
        <v>20</v>
      </c>
      <c r="AB38" s="85">
        <v>1</v>
      </c>
      <c r="AC38" s="85">
        <v>0.16</v>
      </c>
      <c r="AD38" s="89"/>
      <c r="AE38" s="89"/>
      <c r="AF38" s="89"/>
      <c r="AG38" s="89"/>
      <c r="AH38" s="89"/>
      <c r="AI38" s="85"/>
    </row>
    <row r="39" spans="1:35" ht="15.75">
      <c r="A39" s="85"/>
      <c r="B39" s="97" t="s">
        <v>469</v>
      </c>
      <c r="C39" s="92"/>
      <c r="D39" s="92"/>
      <c r="E39" s="92"/>
      <c r="F39" s="92"/>
      <c r="G39" s="85"/>
      <c r="H39" s="85"/>
      <c r="I39" s="85"/>
      <c r="J39" s="85"/>
      <c r="K39" s="92"/>
      <c r="L39" s="92"/>
      <c r="M39" s="92"/>
      <c r="N39" s="92"/>
      <c r="O39" s="92"/>
      <c r="P39" s="92"/>
      <c r="Q39" s="94"/>
      <c r="R39" s="94"/>
      <c r="S39" s="94"/>
      <c r="T39" s="94"/>
      <c r="U39" s="94"/>
      <c r="V39" s="92"/>
      <c r="W39" s="92"/>
      <c r="X39" s="92"/>
      <c r="Y39" s="92"/>
      <c r="Z39" s="85"/>
      <c r="AA39" s="85"/>
      <c r="AB39" s="85"/>
      <c r="AC39" s="85"/>
      <c r="AD39" s="89"/>
      <c r="AE39" s="89"/>
      <c r="AF39" s="89"/>
      <c r="AG39" s="89"/>
      <c r="AH39" s="89"/>
      <c r="AI39" s="85"/>
    </row>
    <row r="40" spans="1:35" ht="15.75">
      <c r="A40" s="85"/>
      <c r="B40" s="92" t="s">
        <v>470</v>
      </c>
      <c r="C40" s="92"/>
      <c r="D40" s="92"/>
      <c r="E40" s="92"/>
      <c r="F40" s="92"/>
      <c r="G40" s="85">
        <v>1982</v>
      </c>
      <c r="H40" s="85">
        <v>23</v>
      </c>
      <c r="I40" s="85">
        <v>1</v>
      </c>
      <c r="J40" s="85">
        <v>0.25</v>
      </c>
      <c r="K40" s="92"/>
      <c r="L40" s="92"/>
      <c r="M40" s="92"/>
      <c r="N40" s="92"/>
      <c r="O40" s="92"/>
      <c r="P40" s="92"/>
      <c r="Q40" s="94">
        <f>S40+T40</f>
        <v>0.168</v>
      </c>
      <c r="R40" s="94"/>
      <c r="S40" s="94">
        <v>0.014</v>
      </c>
      <c r="T40" s="94">
        <v>0.154</v>
      </c>
      <c r="U40" s="94"/>
      <c r="V40" s="94"/>
      <c r="W40" s="94"/>
      <c r="X40" s="94"/>
      <c r="Y40" s="94"/>
      <c r="Z40" s="85">
        <v>2014</v>
      </c>
      <c r="AA40" s="85">
        <v>20</v>
      </c>
      <c r="AB40" s="85">
        <v>1</v>
      </c>
      <c r="AC40" s="85">
        <v>0.25</v>
      </c>
      <c r="AD40" s="89"/>
      <c r="AE40" s="89"/>
      <c r="AF40" s="89"/>
      <c r="AG40" s="89"/>
      <c r="AH40" s="89"/>
      <c r="AI40" s="89"/>
    </row>
    <row r="41" spans="1:35" ht="15.75">
      <c r="A41" s="85"/>
      <c r="B41" s="97" t="s">
        <v>471</v>
      </c>
      <c r="C41" s="92"/>
      <c r="D41" s="92"/>
      <c r="E41" s="92"/>
      <c r="F41" s="92"/>
      <c r="G41" s="85"/>
      <c r="H41" s="85"/>
      <c r="I41" s="85"/>
      <c r="J41" s="85"/>
      <c r="K41" s="92"/>
      <c r="L41" s="92"/>
      <c r="M41" s="92"/>
      <c r="N41" s="92"/>
      <c r="O41" s="92"/>
      <c r="P41" s="92"/>
      <c r="Q41" s="94"/>
      <c r="R41" s="94"/>
      <c r="S41" s="94"/>
      <c r="T41" s="94"/>
      <c r="U41" s="94"/>
      <c r="V41" s="94"/>
      <c r="W41" s="94"/>
      <c r="X41" s="94"/>
      <c r="Y41" s="94"/>
      <c r="Z41" s="85"/>
      <c r="AA41" s="85"/>
      <c r="AB41" s="85"/>
      <c r="AC41" s="85"/>
      <c r="AD41" s="89"/>
      <c r="AE41" s="89"/>
      <c r="AF41" s="89"/>
      <c r="AG41" s="89"/>
      <c r="AH41" s="89"/>
      <c r="AI41" s="89"/>
    </row>
    <row r="42" spans="1:35" ht="15.75">
      <c r="A42" s="85"/>
      <c r="B42" s="92" t="s">
        <v>472</v>
      </c>
      <c r="C42" s="92"/>
      <c r="D42" s="92"/>
      <c r="E42" s="92"/>
      <c r="F42" s="92"/>
      <c r="G42" s="85">
        <v>1981</v>
      </c>
      <c r="H42" s="85">
        <v>20</v>
      </c>
      <c r="I42" s="85">
        <v>1</v>
      </c>
      <c r="J42" s="85">
        <v>0.4</v>
      </c>
      <c r="K42" s="92"/>
      <c r="L42" s="92"/>
      <c r="M42" s="92"/>
      <c r="N42" s="92"/>
      <c r="O42" s="92"/>
      <c r="P42" s="92"/>
      <c r="Q42" s="94">
        <f>S42+T42</f>
        <v>0.224</v>
      </c>
      <c r="R42" s="94"/>
      <c r="S42" s="94">
        <v>0.026000000000000002</v>
      </c>
      <c r="T42" s="94">
        <v>0.198</v>
      </c>
      <c r="U42" s="94"/>
      <c r="V42" s="94"/>
      <c r="W42" s="94"/>
      <c r="X42" s="94"/>
      <c r="Y42" s="94"/>
      <c r="Z42" s="85">
        <v>2014</v>
      </c>
      <c r="AA42" s="85">
        <v>20</v>
      </c>
      <c r="AB42" s="85">
        <v>1</v>
      </c>
      <c r="AC42" s="85">
        <v>0.4</v>
      </c>
      <c r="AD42" s="89"/>
      <c r="AE42" s="89"/>
      <c r="AF42" s="89"/>
      <c r="AG42" s="89"/>
      <c r="AH42" s="89"/>
      <c r="AI42" s="85"/>
    </row>
    <row r="43" spans="1:35" ht="15.75">
      <c r="A43" s="85"/>
      <c r="B43" s="81" t="s">
        <v>447</v>
      </c>
      <c r="C43" s="92"/>
      <c r="D43" s="92"/>
      <c r="E43" s="92"/>
      <c r="F43" s="92"/>
      <c r="G43" s="92"/>
      <c r="H43" s="92"/>
      <c r="I43" s="92"/>
      <c r="J43" s="88">
        <f>SUM(J26:J42)</f>
        <v>2.59</v>
      </c>
      <c r="K43" s="85"/>
      <c r="L43" s="85"/>
      <c r="M43" s="85"/>
      <c r="N43" s="85"/>
      <c r="O43" s="85"/>
      <c r="P43" s="85"/>
      <c r="Q43" s="88">
        <f>SUM(Q26:Q42)</f>
        <v>1.576</v>
      </c>
      <c r="R43" s="102"/>
      <c r="S43" s="102"/>
      <c r="T43" s="102"/>
      <c r="U43" s="102"/>
      <c r="V43" s="88"/>
      <c r="W43" s="85"/>
      <c r="X43" s="85"/>
      <c r="Y43" s="85"/>
      <c r="Z43" s="98"/>
      <c r="AA43" s="98"/>
      <c r="AB43" s="98"/>
      <c r="AC43" s="88">
        <f>SUM(AC26:AC42)</f>
        <v>2.37</v>
      </c>
      <c r="AD43" s="89"/>
      <c r="AE43" s="89"/>
      <c r="AF43" s="89"/>
      <c r="AG43" s="89"/>
      <c r="AH43" s="89"/>
      <c r="AI43" s="89"/>
    </row>
    <row r="44" spans="1:35" ht="15.75">
      <c r="A44" s="85"/>
      <c r="B44" s="81" t="s">
        <v>448</v>
      </c>
      <c r="C44" s="92"/>
      <c r="D44" s="92"/>
      <c r="E44" s="92"/>
      <c r="F44" s="92"/>
      <c r="G44" s="92"/>
      <c r="H44" s="92"/>
      <c r="I44" s="92"/>
      <c r="J44" s="88">
        <f>J25+J43</f>
        <v>5.56</v>
      </c>
      <c r="K44" s="85"/>
      <c r="L44" s="85"/>
      <c r="M44" s="85"/>
      <c r="N44" s="85"/>
      <c r="O44" s="85"/>
      <c r="P44" s="85"/>
      <c r="Q44" s="88">
        <f>Q25+Q43</f>
        <v>4.4079999999999995</v>
      </c>
      <c r="R44" s="102"/>
      <c r="S44" s="102"/>
      <c r="T44" s="102"/>
      <c r="U44" s="102"/>
      <c r="V44" s="88"/>
      <c r="W44" s="85"/>
      <c r="X44" s="85"/>
      <c r="Y44" s="85"/>
      <c r="Z44" s="98"/>
      <c r="AA44" s="98"/>
      <c r="AB44" s="98"/>
      <c r="AC44" s="88">
        <f>AC25+AC43</f>
        <v>6.13</v>
      </c>
      <c r="AD44" s="89"/>
      <c r="AE44" s="89"/>
      <c r="AF44" s="89"/>
      <c r="AG44" s="89"/>
      <c r="AH44" s="89"/>
      <c r="AI44" s="89"/>
    </row>
    <row r="45" spans="1:35" ht="18.75">
      <c r="A45" s="90" t="s">
        <v>366</v>
      </c>
      <c r="B45" s="91" t="s">
        <v>367</v>
      </c>
      <c r="C45" s="92"/>
      <c r="D45" s="92"/>
      <c r="E45" s="92"/>
      <c r="F45" s="92"/>
      <c r="G45" s="85"/>
      <c r="H45" s="85"/>
      <c r="I45" s="92"/>
      <c r="J45" s="92"/>
      <c r="K45" s="92"/>
      <c r="L45" s="92"/>
      <c r="M45" s="92"/>
      <c r="N45" s="93"/>
      <c r="O45" s="100"/>
      <c r="P45" s="93"/>
      <c r="Q45" s="99"/>
      <c r="R45" s="94"/>
      <c r="S45" s="94"/>
      <c r="T45" s="94"/>
      <c r="U45" s="94"/>
      <c r="V45" s="92"/>
      <c r="W45" s="92"/>
      <c r="X45" s="92"/>
      <c r="Y45" s="92"/>
      <c r="Z45" s="89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1:35" ht="15.75">
      <c r="A46" s="96" t="s">
        <v>473</v>
      </c>
      <c r="B46" s="97" t="s">
        <v>436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4"/>
      <c r="R46" s="94"/>
      <c r="S46" s="94"/>
      <c r="T46" s="94"/>
      <c r="U46" s="94"/>
      <c r="V46" s="92"/>
      <c r="W46" s="92"/>
      <c r="X46" s="92"/>
      <c r="Y46" s="92"/>
      <c r="Z46" s="89"/>
      <c r="AA46" s="89"/>
      <c r="AB46" s="89"/>
      <c r="AC46" s="89"/>
      <c r="AD46" s="89"/>
      <c r="AE46" s="89"/>
      <c r="AF46" s="89"/>
      <c r="AG46" s="89"/>
      <c r="AH46" s="89"/>
      <c r="AI46" s="89"/>
    </row>
    <row r="47" spans="1:35" ht="21.75" customHeight="1">
      <c r="A47" s="85"/>
      <c r="B47" s="92" t="s">
        <v>474</v>
      </c>
      <c r="C47" s="92"/>
      <c r="D47" s="92"/>
      <c r="E47" s="92"/>
      <c r="F47" s="92"/>
      <c r="G47" s="85">
        <v>1960</v>
      </c>
      <c r="H47" s="85">
        <v>20</v>
      </c>
      <c r="I47" s="92"/>
      <c r="J47" s="92"/>
      <c r="K47" s="85"/>
      <c r="L47" s="85"/>
      <c r="M47" s="85"/>
      <c r="N47" s="85"/>
      <c r="O47" s="102"/>
      <c r="P47" s="92"/>
      <c r="Q47" s="94"/>
      <c r="R47" s="94"/>
      <c r="S47" s="94"/>
      <c r="T47" s="102"/>
      <c r="U47" s="94"/>
      <c r="V47" s="92"/>
      <c r="W47" s="92"/>
      <c r="X47" s="92"/>
      <c r="Y47" s="92"/>
      <c r="Z47" s="85">
        <v>2014</v>
      </c>
      <c r="AA47" s="85">
        <v>20</v>
      </c>
      <c r="AB47" s="89"/>
      <c r="AC47" s="89"/>
      <c r="AD47" s="85"/>
      <c r="AE47" s="85"/>
      <c r="AF47" s="89"/>
      <c r="AG47" s="85"/>
      <c r="AH47" s="85"/>
      <c r="AI47" s="85"/>
    </row>
    <row r="48" spans="1:35" ht="47.25">
      <c r="A48" s="85"/>
      <c r="B48" s="92" t="s">
        <v>475</v>
      </c>
      <c r="C48" s="92"/>
      <c r="D48" s="92"/>
      <c r="E48" s="92"/>
      <c r="F48" s="92"/>
      <c r="G48" s="85"/>
      <c r="H48" s="85"/>
      <c r="I48" s="92"/>
      <c r="J48" s="92"/>
      <c r="K48" s="85"/>
      <c r="L48" s="85"/>
      <c r="M48" s="85"/>
      <c r="N48" s="85"/>
      <c r="O48" s="85"/>
      <c r="P48" s="92" t="s">
        <v>476</v>
      </c>
      <c r="Q48" s="102">
        <f>S48+T48</f>
        <v>0.07400000000000001</v>
      </c>
      <c r="R48" s="102"/>
      <c r="S48" s="102">
        <v>0.008</v>
      </c>
      <c r="T48" s="102">
        <v>0.066</v>
      </c>
      <c r="U48" s="94"/>
      <c r="V48" s="94"/>
      <c r="W48" s="94"/>
      <c r="X48" s="94"/>
      <c r="Y48" s="94"/>
      <c r="Z48" s="85"/>
      <c r="AA48" s="85"/>
      <c r="AB48" s="89"/>
      <c r="AC48" s="89"/>
      <c r="AD48" s="85"/>
      <c r="AE48" s="85"/>
      <c r="AF48" s="89"/>
      <c r="AG48" s="85"/>
      <c r="AH48" s="85"/>
      <c r="AI48" s="85" t="s">
        <v>477</v>
      </c>
    </row>
    <row r="49" spans="1:35" ht="16.5" customHeight="1">
      <c r="A49" s="85"/>
      <c r="B49" s="92" t="s">
        <v>478</v>
      </c>
      <c r="C49" s="92"/>
      <c r="D49" s="92"/>
      <c r="E49" s="92"/>
      <c r="F49" s="92"/>
      <c r="G49" s="85">
        <v>1963</v>
      </c>
      <c r="H49" s="85">
        <v>20</v>
      </c>
      <c r="I49" s="92"/>
      <c r="J49" s="92"/>
      <c r="K49" s="85"/>
      <c r="L49" s="85"/>
      <c r="M49" s="85"/>
      <c r="N49" s="85"/>
      <c r="O49" s="85"/>
      <c r="P49" s="92"/>
      <c r="Q49" s="102"/>
      <c r="R49" s="102"/>
      <c r="S49" s="102"/>
      <c r="T49" s="102"/>
      <c r="U49" s="94"/>
      <c r="V49" s="94"/>
      <c r="W49" s="94"/>
      <c r="X49" s="94"/>
      <c r="Y49" s="94"/>
      <c r="Z49" s="85">
        <v>2014</v>
      </c>
      <c r="AA49" s="85">
        <v>20</v>
      </c>
      <c r="AB49" s="89"/>
      <c r="AC49" s="89"/>
      <c r="AD49" s="85"/>
      <c r="AE49" s="85"/>
      <c r="AF49" s="89"/>
      <c r="AG49" s="85"/>
      <c r="AH49" s="85"/>
      <c r="AI49" s="85"/>
    </row>
    <row r="50" spans="1:35" ht="43.5" customHeight="1">
      <c r="A50" s="85"/>
      <c r="B50" s="92" t="s">
        <v>479</v>
      </c>
      <c r="C50" s="92"/>
      <c r="D50" s="92"/>
      <c r="E50" s="92"/>
      <c r="F50" s="92"/>
      <c r="G50" s="85"/>
      <c r="H50" s="85"/>
      <c r="I50" s="92"/>
      <c r="J50" s="92"/>
      <c r="K50" s="85"/>
      <c r="L50" s="85"/>
      <c r="M50" s="85"/>
      <c r="N50" s="85"/>
      <c r="O50" s="85"/>
      <c r="P50" s="92" t="s">
        <v>480</v>
      </c>
      <c r="Q50" s="102">
        <f>T50+S50</f>
        <v>0.062000000000000006</v>
      </c>
      <c r="R50" s="102"/>
      <c r="S50" s="102">
        <v>0.01</v>
      </c>
      <c r="T50" s="102">
        <v>0.052000000000000005</v>
      </c>
      <c r="U50" s="94"/>
      <c r="V50" s="94"/>
      <c r="W50" s="94"/>
      <c r="X50" s="94"/>
      <c r="Y50" s="94"/>
      <c r="Z50" s="85"/>
      <c r="AA50" s="85"/>
      <c r="AB50" s="89"/>
      <c r="AC50" s="89"/>
      <c r="AD50" s="85"/>
      <c r="AE50" s="85"/>
      <c r="AF50" s="89"/>
      <c r="AG50" s="85"/>
      <c r="AH50" s="85"/>
      <c r="AI50" s="85" t="s">
        <v>481</v>
      </c>
    </row>
    <row r="51" spans="1:35" ht="16.5" customHeight="1">
      <c r="A51" s="85"/>
      <c r="B51" s="92" t="s">
        <v>482</v>
      </c>
      <c r="C51" s="92"/>
      <c r="D51" s="92"/>
      <c r="E51" s="92"/>
      <c r="F51" s="92"/>
      <c r="G51" s="85">
        <v>1972</v>
      </c>
      <c r="H51" s="85">
        <v>20</v>
      </c>
      <c r="I51" s="92"/>
      <c r="J51" s="92"/>
      <c r="K51" s="85"/>
      <c r="L51" s="85"/>
      <c r="M51" s="85"/>
      <c r="N51" s="85"/>
      <c r="O51" s="85"/>
      <c r="P51" s="92"/>
      <c r="Q51" s="102"/>
      <c r="R51" s="102"/>
      <c r="S51" s="102"/>
      <c r="T51" s="102"/>
      <c r="U51" s="94"/>
      <c r="V51" s="94"/>
      <c r="W51" s="94"/>
      <c r="X51" s="94"/>
      <c r="Y51" s="94"/>
      <c r="Z51" s="85">
        <v>2014</v>
      </c>
      <c r="AA51" s="85">
        <v>20</v>
      </c>
      <c r="AB51" s="89"/>
      <c r="AC51" s="89"/>
      <c r="AD51" s="85"/>
      <c r="AE51" s="85"/>
      <c r="AF51" s="89"/>
      <c r="AG51" s="85"/>
      <c r="AH51" s="85"/>
      <c r="AI51" s="85"/>
    </row>
    <row r="52" spans="1:35" ht="47.25">
      <c r="A52" s="85"/>
      <c r="B52" s="92" t="s">
        <v>483</v>
      </c>
      <c r="C52" s="92"/>
      <c r="D52" s="92"/>
      <c r="E52" s="92"/>
      <c r="F52" s="92"/>
      <c r="G52" s="85"/>
      <c r="H52" s="85"/>
      <c r="I52" s="92"/>
      <c r="J52" s="92"/>
      <c r="K52" s="85"/>
      <c r="L52" s="85"/>
      <c r="M52" s="85"/>
      <c r="N52" s="85"/>
      <c r="O52" s="85"/>
      <c r="P52" s="92" t="s">
        <v>484</v>
      </c>
      <c r="Q52" s="102">
        <f>S52+T52</f>
        <v>0.031000000000000003</v>
      </c>
      <c r="R52" s="102"/>
      <c r="S52" s="102">
        <v>0.005</v>
      </c>
      <c r="T52" s="102">
        <v>0.026000000000000002</v>
      </c>
      <c r="U52" s="94"/>
      <c r="V52" s="94"/>
      <c r="W52" s="94"/>
      <c r="X52" s="94"/>
      <c r="Y52" s="94"/>
      <c r="Z52" s="85"/>
      <c r="AA52" s="85"/>
      <c r="AB52" s="89"/>
      <c r="AC52" s="89"/>
      <c r="AD52" s="85"/>
      <c r="AE52" s="85"/>
      <c r="AF52" s="89"/>
      <c r="AG52" s="85"/>
      <c r="AH52" s="85"/>
      <c r="AI52" s="85" t="s">
        <v>485</v>
      </c>
    </row>
    <row r="53" spans="1:35" ht="15.75">
      <c r="A53" s="85"/>
      <c r="B53" s="92" t="s">
        <v>486</v>
      </c>
      <c r="C53" s="92"/>
      <c r="D53" s="92"/>
      <c r="E53" s="92"/>
      <c r="F53" s="92"/>
      <c r="G53" s="85">
        <v>1958</v>
      </c>
      <c r="H53" s="85">
        <v>20</v>
      </c>
      <c r="I53" s="92"/>
      <c r="J53" s="92"/>
      <c r="K53" s="85"/>
      <c r="L53" s="85"/>
      <c r="M53" s="85"/>
      <c r="N53" s="85"/>
      <c r="O53" s="85"/>
      <c r="P53" s="92"/>
      <c r="Q53" s="102"/>
      <c r="R53" s="102"/>
      <c r="S53" s="102"/>
      <c r="T53" s="102"/>
      <c r="U53" s="94"/>
      <c r="V53" s="92"/>
      <c r="W53" s="92"/>
      <c r="X53" s="92"/>
      <c r="Y53" s="92"/>
      <c r="Z53" s="85">
        <v>2014</v>
      </c>
      <c r="AA53" s="85">
        <v>20</v>
      </c>
      <c r="AB53" s="89"/>
      <c r="AC53" s="89"/>
      <c r="AD53" s="85"/>
      <c r="AE53" s="85"/>
      <c r="AF53" s="89"/>
      <c r="AG53" s="85"/>
      <c r="AH53" s="85"/>
      <c r="AI53" s="85"/>
    </row>
    <row r="54" spans="1:35" ht="47.25">
      <c r="A54" s="85"/>
      <c r="B54" s="92" t="s">
        <v>475</v>
      </c>
      <c r="C54" s="92"/>
      <c r="D54" s="92"/>
      <c r="E54" s="92"/>
      <c r="F54" s="92"/>
      <c r="G54" s="85"/>
      <c r="H54" s="85"/>
      <c r="I54" s="92"/>
      <c r="J54" s="92"/>
      <c r="K54" s="85"/>
      <c r="L54" s="85"/>
      <c r="M54" s="85"/>
      <c r="N54" s="85"/>
      <c r="O54" s="85"/>
      <c r="P54" s="92" t="s">
        <v>487</v>
      </c>
      <c r="Q54" s="102">
        <f>S54+T54</f>
        <v>0.14800000000000002</v>
      </c>
      <c r="R54" s="102"/>
      <c r="S54" s="102">
        <v>0.016</v>
      </c>
      <c r="T54" s="102">
        <v>0.132</v>
      </c>
      <c r="U54" s="94"/>
      <c r="V54" s="94"/>
      <c r="W54" s="94"/>
      <c r="X54" s="94"/>
      <c r="Y54" s="94"/>
      <c r="Z54" s="85"/>
      <c r="AA54" s="85"/>
      <c r="AB54" s="89"/>
      <c r="AC54" s="89"/>
      <c r="AD54" s="85"/>
      <c r="AE54" s="85"/>
      <c r="AF54" s="89"/>
      <c r="AG54" s="85"/>
      <c r="AH54" s="85"/>
      <c r="AI54" s="85" t="s">
        <v>488</v>
      </c>
    </row>
    <row r="55" spans="1:35" ht="47.25">
      <c r="A55" s="85"/>
      <c r="B55" s="92" t="s">
        <v>483</v>
      </c>
      <c r="C55" s="92"/>
      <c r="D55" s="92"/>
      <c r="E55" s="92"/>
      <c r="F55" s="92"/>
      <c r="G55" s="92"/>
      <c r="H55" s="92"/>
      <c r="I55" s="92"/>
      <c r="J55" s="92"/>
      <c r="K55" s="85"/>
      <c r="L55" s="85"/>
      <c r="M55" s="85"/>
      <c r="N55" s="85"/>
      <c r="O55" s="85"/>
      <c r="P55" s="92" t="s">
        <v>489</v>
      </c>
      <c r="Q55" s="102">
        <f>S55+T55</f>
        <v>0.12400000000000001</v>
      </c>
      <c r="R55" s="102"/>
      <c r="S55" s="102">
        <v>0.02</v>
      </c>
      <c r="T55" s="102">
        <v>0.10400000000000001</v>
      </c>
      <c r="U55" s="94"/>
      <c r="V55" s="94"/>
      <c r="W55" s="94"/>
      <c r="X55" s="94"/>
      <c r="Y55" s="94"/>
      <c r="Z55" s="92"/>
      <c r="AA55" s="92"/>
      <c r="AB55" s="89"/>
      <c r="AC55" s="89"/>
      <c r="AD55" s="85"/>
      <c r="AE55" s="85"/>
      <c r="AF55" s="89"/>
      <c r="AG55" s="85"/>
      <c r="AH55" s="85"/>
      <c r="AI55" s="85" t="s">
        <v>490</v>
      </c>
    </row>
    <row r="56" spans="1:35" ht="17.25" customHeight="1">
      <c r="A56" s="90"/>
      <c r="B56" s="92" t="s">
        <v>491</v>
      </c>
      <c r="C56" s="92"/>
      <c r="D56" s="92"/>
      <c r="E56" s="92"/>
      <c r="F56" s="92"/>
      <c r="G56" s="85">
        <v>1991</v>
      </c>
      <c r="H56" s="85">
        <v>20</v>
      </c>
      <c r="I56" s="92"/>
      <c r="J56" s="92"/>
      <c r="K56" s="92"/>
      <c r="L56" s="92"/>
      <c r="M56" s="92"/>
      <c r="N56" s="92"/>
      <c r="O56" s="92"/>
      <c r="P56" s="92"/>
      <c r="Q56" s="102"/>
      <c r="R56" s="102"/>
      <c r="S56" s="102"/>
      <c r="T56" s="102"/>
      <c r="U56" s="94"/>
      <c r="V56" s="92"/>
      <c r="W56" s="92"/>
      <c r="X56" s="92"/>
      <c r="Y56" s="92"/>
      <c r="Z56" s="98">
        <v>2014</v>
      </c>
      <c r="AA56" s="98">
        <v>20</v>
      </c>
      <c r="AB56" s="89"/>
      <c r="AC56" s="89"/>
      <c r="AD56" s="85"/>
      <c r="AE56" s="85"/>
      <c r="AF56" s="89"/>
      <c r="AG56" s="85"/>
      <c r="AH56" s="85"/>
      <c r="AI56" s="85"/>
    </row>
    <row r="57" spans="1:35" ht="47.25">
      <c r="A57" s="90"/>
      <c r="B57" s="92" t="s">
        <v>492</v>
      </c>
      <c r="C57" s="92"/>
      <c r="D57" s="92"/>
      <c r="E57" s="92"/>
      <c r="F57" s="92"/>
      <c r="G57" s="85"/>
      <c r="H57" s="85"/>
      <c r="I57" s="92"/>
      <c r="J57" s="92"/>
      <c r="K57" s="92"/>
      <c r="L57" s="92"/>
      <c r="M57" s="92"/>
      <c r="N57" s="92"/>
      <c r="O57" s="92"/>
      <c r="P57" s="85" t="s">
        <v>493</v>
      </c>
      <c r="Q57" s="102">
        <f>S57+T57</f>
        <v>0.396</v>
      </c>
      <c r="R57" s="102"/>
      <c r="S57" s="102">
        <v>0.066</v>
      </c>
      <c r="T57" s="102">
        <v>0.33</v>
      </c>
      <c r="U57" s="94"/>
      <c r="V57" s="94"/>
      <c r="W57" s="94"/>
      <c r="X57" s="94"/>
      <c r="Y57" s="94"/>
      <c r="Z57" s="98"/>
      <c r="AA57" s="98"/>
      <c r="AB57" s="89"/>
      <c r="AC57" s="89"/>
      <c r="AD57" s="85"/>
      <c r="AE57" s="85"/>
      <c r="AF57" s="89"/>
      <c r="AG57" s="85"/>
      <c r="AH57" s="85"/>
      <c r="AI57" s="85" t="s">
        <v>494</v>
      </c>
    </row>
    <row r="58" spans="1:35" ht="22.5" customHeight="1">
      <c r="A58" s="90"/>
      <c r="B58" s="92" t="s">
        <v>495</v>
      </c>
      <c r="C58" s="92"/>
      <c r="D58" s="92"/>
      <c r="E58" s="92"/>
      <c r="F58" s="92"/>
      <c r="G58" s="85">
        <v>1967</v>
      </c>
      <c r="H58" s="85">
        <v>20</v>
      </c>
      <c r="I58" s="92"/>
      <c r="J58" s="92"/>
      <c r="K58" s="92"/>
      <c r="L58" s="92"/>
      <c r="M58" s="92"/>
      <c r="N58" s="92"/>
      <c r="O58" s="92"/>
      <c r="P58" s="92"/>
      <c r="Q58" s="102"/>
      <c r="R58" s="102"/>
      <c r="S58" s="102"/>
      <c r="T58" s="102"/>
      <c r="U58" s="94"/>
      <c r="V58" s="94"/>
      <c r="W58" s="94"/>
      <c r="X58" s="94"/>
      <c r="Y58" s="94"/>
      <c r="Z58" s="98">
        <v>2014</v>
      </c>
      <c r="AA58" s="98">
        <v>20</v>
      </c>
      <c r="AB58" s="89"/>
      <c r="AC58" s="89"/>
      <c r="AD58" s="85"/>
      <c r="AE58" s="85"/>
      <c r="AF58" s="89"/>
      <c r="AG58" s="85"/>
      <c r="AH58" s="85"/>
      <c r="AI58" s="85"/>
    </row>
    <row r="59" spans="1:35" ht="33" customHeight="1">
      <c r="A59" s="90"/>
      <c r="B59" s="92" t="s">
        <v>496</v>
      </c>
      <c r="C59" s="92"/>
      <c r="D59" s="92"/>
      <c r="E59" s="92"/>
      <c r="F59" s="92"/>
      <c r="G59" s="85"/>
      <c r="H59" s="85"/>
      <c r="I59" s="92"/>
      <c r="J59" s="92"/>
      <c r="K59" s="92"/>
      <c r="L59" s="92"/>
      <c r="M59" s="92"/>
      <c r="N59" s="92"/>
      <c r="O59" s="92"/>
      <c r="P59" s="85"/>
      <c r="Q59" s="102">
        <f>S59+T59</f>
        <v>0.037000000000000005</v>
      </c>
      <c r="R59" s="102"/>
      <c r="S59" s="102">
        <v>0.004</v>
      </c>
      <c r="T59" s="102">
        <v>0.033</v>
      </c>
      <c r="U59" s="94"/>
      <c r="V59" s="94"/>
      <c r="W59" s="94"/>
      <c r="X59" s="94"/>
      <c r="Y59" s="94"/>
      <c r="Z59" s="98"/>
      <c r="AA59" s="98"/>
      <c r="AB59" s="89"/>
      <c r="AC59" s="89"/>
      <c r="AD59" s="85"/>
      <c r="AE59" s="85"/>
      <c r="AF59" s="89"/>
      <c r="AG59" s="85"/>
      <c r="AH59" s="85"/>
      <c r="AI59" s="85" t="s">
        <v>497</v>
      </c>
    </row>
    <row r="60" spans="1:35" ht="21.75" customHeight="1">
      <c r="A60" s="90"/>
      <c r="B60" s="92" t="s">
        <v>498</v>
      </c>
      <c r="C60" s="92"/>
      <c r="D60" s="92"/>
      <c r="E60" s="92"/>
      <c r="F60" s="92"/>
      <c r="G60" s="85">
        <v>1989</v>
      </c>
      <c r="H60" s="85">
        <v>20</v>
      </c>
      <c r="I60" s="92"/>
      <c r="J60" s="92"/>
      <c r="K60" s="92"/>
      <c r="L60" s="92"/>
      <c r="M60" s="92"/>
      <c r="N60" s="92"/>
      <c r="O60" s="92"/>
      <c r="P60" s="92"/>
      <c r="Q60" s="102"/>
      <c r="R60" s="102"/>
      <c r="S60" s="102"/>
      <c r="T60" s="102"/>
      <c r="U60" s="94"/>
      <c r="V60" s="94"/>
      <c r="W60" s="94"/>
      <c r="X60" s="94"/>
      <c r="Y60" s="94"/>
      <c r="Z60" s="98">
        <v>2014</v>
      </c>
      <c r="AA60" s="98">
        <v>20</v>
      </c>
      <c r="AB60" s="89"/>
      <c r="AC60" s="89"/>
      <c r="AD60" s="85"/>
      <c r="AE60" s="85"/>
      <c r="AF60" s="89"/>
      <c r="AG60" s="85"/>
      <c r="AH60" s="85"/>
      <c r="AI60" s="85"/>
    </row>
    <row r="61" spans="1:35" ht="39" customHeight="1">
      <c r="A61" s="90"/>
      <c r="B61" s="92" t="s">
        <v>499</v>
      </c>
      <c r="C61" s="92"/>
      <c r="D61" s="92"/>
      <c r="E61" s="92"/>
      <c r="F61" s="92"/>
      <c r="G61" s="85"/>
      <c r="H61" s="85"/>
      <c r="I61" s="92"/>
      <c r="J61" s="92"/>
      <c r="K61" s="92"/>
      <c r="L61" s="92"/>
      <c r="M61" s="92"/>
      <c r="N61" s="92"/>
      <c r="O61" s="92"/>
      <c r="P61" s="85"/>
      <c r="Q61" s="102">
        <f>S61+T61</f>
        <v>0.037000000000000005</v>
      </c>
      <c r="R61" s="102"/>
      <c r="S61" s="102">
        <v>0.004</v>
      </c>
      <c r="T61" s="102">
        <v>0.033</v>
      </c>
      <c r="U61" s="94"/>
      <c r="V61" s="94"/>
      <c r="W61" s="94"/>
      <c r="X61" s="94"/>
      <c r="Y61" s="94"/>
      <c r="Z61" s="98"/>
      <c r="AA61" s="98"/>
      <c r="AB61" s="89"/>
      <c r="AC61" s="89"/>
      <c r="AD61" s="85"/>
      <c r="AE61" s="85"/>
      <c r="AF61" s="89"/>
      <c r="AG61" s="85"/>
      <c r="AH61" s="85"/>
      <c r="AI61" s="85" t="s">
        <v>497</v>
      </c>
    </row>
    <row r="62" spans="1:35" ht="15.75">
      <c r="A62" s="85"/>
      <c r="B62" s="92" t="s">
        <v>500</v>
      </c>
      <c r="C62" s="92"/>
      <c r="D62" s="92"/>
      <c r="E62" s="92"/>
      <c r="F62" s="92"/>
      <c r="G62" s="85">
        <v>1987</v>
      </c>
      <c r="H62" s="85">
        <v>20</v>
      </c>
      <c r="I62" s="92"/>
      <c r="J62" s="92"/>
      <c r="K62" s="85"/>
      <c r="L62" s="85"/>
      <c r="M62" s="85"/>
      <c r="N62" s="85"/>
      <c r="O62" s="85"/>
      <c r="P62" s="92"/>
      <c r="Q62" s="102"/>
      <c r="R62" s="102"/>
      <c r="S62" s="102"/>
      <c r="T62" s="102"/>
      <c r="U62" s="94"/>
      <c r="V62" s="92"/>
      <c r="W62" s="92"/>
      <c r="X62" s="92"/>
      <c r="Y62" s="92"/>
      <c r="Z62" s="85">
        <v>2014</v>
      </c>
      <c r="AA62" s="85">
        <v>20</v>
      </c>
      <c r="AB62" s="89"/>
      <c r="AC62" s="89"/>
      <c r="AD62" s="85"/>
      <c r="AE62" s="85"/>
      <c r="AF62" s="89"/>
      <c r="AG62" s="85"/>
      <c r="AH62" s="85"/>
      <c r="AI62" s="85"/>
    </row>
    <row r="63" spans="1:35" ht="63">
      <c r="A63" s="85"/>
      <c r="B63" s="92" t="s">
        <v>475</v>
      </c>
      <c r="C63" s="92"/>
      <c r="D63" s="92"/>
      <c r="E63" s="92"/>
      <c r="F63" s="92"/>
      <c r="G63" s="85"/>
      <c r="H63" s="85"/>
      <c r="I63" s="92"/>
      <c r="J63" s="92"/>
      <c r="K63" s="85"/>
      <c r="L63" s="85"/>
      <c r="M63" s="85"/>
      <c r="N63" s="85"/>
      <c r="O63" s="85"/>
      <c r="P63" s="92" t="s">
        <v>501</v>
      </c>
      <c r="Q63" s="102">
        <f>S63+T63</f>
        <v>0.07400000000000001</v>
      </c>
      <c r="R63" s="102"/>
      <c r="S63" s="102">
        <v>0.008</v>
      </c>
      <c r="T63" s="102">
        <v>0.066</v>
      </c>
      <c r="U63" s="94"/>
      <c r="V63" s="94"/>
      <c r="W63" s="94"/>
      <c r="X63" s="94"/>
      <c r="Y63" s="94"/>
      <c r="Z63" s="85"/>
      <c r="AA63" s="85"/>
      <c r="AB63" s="89"/>
      <c r="AC63" s="89"/>
      <c r="AD63" s="85"/>
      <c r="AE63" s="85"/>
      <c r="AF63" s="89"/>
      <c r="AG63" s="85"/>
      <c r="AH63" s="85"/>
      <c r="AI63" s="85" t="s">
        <v>502</v>
      </c>
    </row>
    <row r="64" spans="1:35" ht="31.5">
      <c r="A64" s="85"/>
      <c r="B64" s="92" t="s">
        <v>496</v>
      </c>
      <c r="C64" s="92"/>
      <c r="D64" s="92"/>
      <c r="E64" s="92"/>
      <c r="F64" s="92"/>
      <c r="G64" s="92"/>
      <c r="H64" s="92"/>
      <c r="I64" s="92"/>
      <c r="J64" s="92"/>
      <c r="K64" s="85"/>
      <c r="L64" s="85"/>
      <c r="M64" s="85"/>
      <c r="N64" s="85"/>
      <c r="O64" s="85"/>
      <c r="P64" s="92"/>
      <c r="Q64" s="102">
        <f>S64+T64</f>
        <v>0.037000000000000005</v>
      </c>
      <c r="R64" s="102"/>
      <c r="S64" s="102">
        <v>0.004</v>
      </c>
      <c r="T64" s="102">
        <v>0.033</v>
      </c>
      <c r="U64" s="94"/>
      <c r="V64" s="94"/>
      <c r="W64" s="94"/>
      <c r="X64" s="94"/>
      <c r="Y64" s="94"/>
      <c r="Z64" s="92"/>
      <c r="AA64" s="92"/>
      <c r="AB64" s="89"/>
      <c r="AC64" s="89"/>
      <c r="AD64" s="85"/>
      <c r="AE64" s="85"/>
      <c r="AF64" s="89"/>
      <c r="AG64" s="85"/>
      <c r="AH64" s="85"/>
      <c r="AI64" s="85" t="s">
        <v>497</v>
      </c>
    </row>
    <row r="65" spans="1:35" ht="21.75" customHeight="1">
      <c r="A65" s="90"/>
      <c r="B65" s="92" t="s">
        <v>503</v>
      </c>
      <c r="C65" s="92"/>
      <c r="D65" s="92"/>
      <c r="E65" s="92"/>
      <c r="F65" s="92"/>
      <c r="G65" s="85"/>
      <c r="H65" s="85"/>
      <c r="I65" s="92"/>
      <c r="J65" s="92"/>
      <c r="K65" s="92"/>
      <c r="L65" s="92"/>
      <c r="M65" s="92"/>
      <c r="N65" s="92"/>
      <c r="O65" s="92"/>
      <c r="P65" s="92"/>
      <c r="Q65" s="102"/>
      <c r="R65" s="102"/>
      <c r="S65" s="102"/>
      <c r="T65" s="102"/>
      <c r="U65" s="94"/>
      <c r="V65" s="94"/>
      <c r="W65" s="94"/>
      <c r="X65" s="94"/>
      <c r="Y65" s="94"/>
      <c r="Z65" s="98"/>
      <c r="AA65" s="98"/>
      <c r="AB65" s="89"/>
      <c r="AC65" s="89"/>
      <c r="AD65" s="85"/>
      <c r="AE65" s="85"/>
      <c r="AF65" s="89"/>
      <c r="AG65" s="85"/>
      <c r="AH65" s="85"/>
      <c r="AI65" s="85"/>
    </row>
    <row r="66" spans="1:35" ht="42.75" customHeight="1">
      <c r="A66" s="90"/>
      <c r="B66" s="92" t="s">
        <v>504</v>
      </c>
      <c r="C66" s="92"/>
      <c r="D66" s="92"/>
      <c r="E66" s="92"/>
      <c r="F66" s="92"/>
      <c r="G66" s="85">
        <v>1985</v>
      </c>
      <c r="H66" s="85">
        <v>20</v>
      </c>
      <c r="I66" s="92"/>
      <c r="J66" s="92"/>
      <c r="K66" s="92"/>
      <c r="L66" s="92"/>
      <c r="M66" s="92"/>
      <c r="N66" s="92"/>
      <c r="O66" s="92"/>
      <c r="P66" s="85"/>
      <c r="Q66" s="102">
        <f>S66+T66</f>
        <v>0.066</v>
      </c>
      <c r="R66" s="102"/>
      <c r="S66" s="102">
        <v>0.011</v>
      </c>
      <c r="T66" s="102">
        <v>0.055</v>
      </c>
      <c r="U66" s="94"/>
      <c r="V66" s="94"/>
      <c r="W66" s="94"/>
      <c r="X66" s="94"/>
      <c r="Y66" s="94"/>
      <c r="Z66" s="98"/>
      <c r="AA66" s="98"/>
      <c r="AB66" s="89"/>
      <c r="AC66" s="89"/>
      <c r="AD66" s="85"/>
      <c r="AE66" s="85"/>
      <c r="AF66" s="89"/>
      <c r="AG66" s="85"/>
      <c r="AH66" s="85"/>
      <c r="AI66" s="85" t="s">
        <v>505</v>
      </c>
    </row>
    <row r="67" spans="1:35" ht="24" customHeight="1">
      <c r="A67" s="90"/>
      <c r="B67" s="92" t="s">
        <v>506</v>
      </c>
      <c r="C67" s="92"/>
      <c r="D67" s="92"/>
      <c r="E67" s="92"/>
      <c r="F67" s="92"/>
      <c r="G67" s="85">
        <v>1994</v>
      </c>
      <c r="H67" s="85">
        <v>20</v>
      </c>
      <c r="I67" s="92"/>
      <c r="J67" s="92"/>
      <c r="K67" s="92"/>
      <c r="L67" s="92"/>
      <c r="M67" s="92"/>
      <c r="N67" s="92"/>
      <c r="O67" s="92"/>
      <c r="P67" s="85"/>
      <c r="Q67" s="102"/>
      <c r="R67" s="102"/>
      <c r="S67" s="102"/>
      <c r="T67" s="102"/>
      <c r="U67" s="94"/>
      <c r="V67" s="94"/>
      <c r="W67" s="94"/>
      <c r="X67" s="94"/>
      <c r="Y67" s="94"/>
      <c r="Z67" s="98">
        <v>2014</v>
      </c>
      <c r="AA67" s="98">
        <v>20</v>
      </c>
      <c r="AB67" s="89"/>
      <c r="AC67" s="89"/>
      <c r="AD67" s="85"/>
      <c r="AE67" s="85"/>
      <c r="AF67" s="89"/>
      <c r="AG67" s="85"/>
      <c r="AH67" s="85"/>
      <c r="AI67" s="85"/>
    </row>
    <row r="68" spans="1:35" ht="45.75" customHeight="1">
      <c r="A68" s="90"/>
      <c r="B68" s="92" t="s">
        <v>475</v>
      </c>
      <c r="C68" s="92"/>
      <c r="D68" s="92"/>
      <c r="E68" s="92"/>
      <c r="F68" s="92"/>
      <c r="G68" s="85"/>
      <c r="H68" s="85"/>
      <c r="I68" s="92"/>
      <c r="J68" s="92"/>
      <c r="K68" s="92"/>
      <c r="L68" s="92"/>
      <c r="M68" s="92"/>
      <c r="N68" s="92"/>
      <c r="O68" s="92"/>
      <c r="P68" s="92" t="s">
        <v>484</v>
      </c>
      <c r="Q68" s="102">
        <f>S68+T68</f>
        <v>0.031000000000000003</v>
      </c>
      <c r="R68" s="102"/>
      <c r="S68" s="102">
        <v>0.005</v>
      </c>
      <c r="T68" s="102">
        <v>0.026000000000000002</v>
      </c>
      <c r="U68" s="94"/>
      <c r="V68" s="94"/>
      <c r="W68" s="94"/>
      <c r="X68" s="94"/>
      <c r="Y68" s="94"/>
      <c r="Z68" s="98"/>
      <c r="AA68" s="98"/>
      <c r="AB68" s="89"/>
      <c r="AC68" s="89"/>
      <c r="AD68" s="85"/>
      <c r="AE68" s="85"/>
      <c r="AF68" s="89"/>
      <c r="AG68" s="85"/>
      <c r="AH68" s="85"/>
      <c r="AI68" s="85" t="s">
        <v>485</v>
      </c>
    </row>
    <row r="69" spans="1:35" ht="43.5" customHeight="1">
      <c r="A69" s="90"/>
      <c r="B69" s="92" t="s">
        <v>507</v>
      </c>
      <c r="C69" s="92"/>
      <c r="D69" s="92"/>
      <c r="E69" s="92"/>
      <c r="F69" s="92"/>
      <c r="G69" s="85"/>
      <c r="H69" s="85"/>
      <c r="I69" s="92"/>
      <c r="J69" s="92"/>
      <c r="K69" s="92"/>
      <c r="L69" s="92"/>
      <c r="M69" s="92"/>
      <c r="N69" s="92"/>
      <c r="O69" s="92"/>
      <c r="P69" s="85"/>
      <c r="Q69" s="102">
        <f>S69+T69</f>
        <v>0.0663</v>
      </c>
      <c r="R69" s="102"/>
      <c r="S69" s="102">
        <v>0.011300000000000001</v>
      </c>
      <c r="T69" s="102">
        <v>0.055</v>
      </c>
      <c r="U69" s="94"/>
      <c r="V69" s="94"/>
      <c r="W69" s="94"/>
      <c r="X69" s="94"/>
      <c r="Y69" s="94"/>
      <c r="Z69" s="98"/>
      <c r="AA69" s="98"/>
      <c r="AB69" s="89"/>
      <c r="AC69" s="89"/>
      <c r="AD69" s="85"/>
      <c r="AE69" s="85"/>
      <c r="AF69" s="89"/>
      <c r="AG69" s="85"/>
      <c r="AH69" s="85"/>
      <c r="AI69" s="85" t="s">
        <v>508</v>
      </c>
    </row>
    <row r="70" spans="1:35" ht="24" customHeight="1">
      <c r="A70" s="90"/>
      <c r="B70" s="92" t="s">
        <v>509</v>
      </c>
      <c r="C70" s="92"/>
      <c r="D70" s="92"/>
      <c r="E70" s="92"/>
      <c r="F70" s="92"/>
      <c r="G70" s="85">
        <v>1992</v>
      </c>
      <c r="H70" s="85">
        <v>20</v>
      </c>
      <c r="I70" s="92"/>
      <c r="J70" s="92"/>
      <c r="K70" s="92"/>
      <c r="L70" s="92"/>
      <c r="M70" s="92"/>
      <c r="N70" s="92"/>
      <c r="O70" s="92"/>
      <c r="P70" s="85"/>
      <c r="Q70" s="102"/>
      <c r="R70" s="102"/>
      <c r="S70" s="102"/>
      <c r="T70" s="102"/>
      <c r="U70" s="94"/>
      <c r="V70" s="94"/>
      <c r="W70" s="94"/>
      <c r="X70" s="94"/>
      <c r="Y70" s="94"/>
      <c r="Z70" s="98">
        <v>2014</v>
      </c>
      <c r="AA70" s="98">
        <v>20</v>
      </c>
      <c r="AB70" s="89"/>
      <c r="AC70" s="89"/>
      <c r="AD70" s="85"/>
      <c r="AE70" s="85"/>
      <c r="AF70" s="89"/>
      <c r="AG70" s="85"/>
      <c r="AH70" s="85"/>
      <c r="AI70" s="85"/>
    </row>
    <row r="71" spans="1:35" ht="45.75" customHeight="1">
      <c r="A71" s="90"/>
      <c r="B71" s="92" t="s">
        <v>496</v>
      </c>
      <c r="C71" s="92"/>
      <c r="D71" s="92"/>
      <c r="E71" s="92"/>
      <c r="F71" s="92"/>
      <c r="G71" s="85"/>
      <c r="H71" s="85"/>
      <c r="I71" s="92"/>
      <c r="J71" s="92"/>
      <c r="K71" s="92"/>
      <c r="L71" s="92"/>
      <c r="M71" s="92"/>
      <c r="N71" s="92"/>
      <c r="O71" s="92"/>
      <c r="P71" s="85"/>
      <c r="Q71" s="102">
        <f>S71+T71</f>
        <v>0.07400000000000001</v>
      </c>
      <c r="R71" s="102"/>
      <c r="S71" s="102">
        <v>0.008</v>
      </c>
      <c r="T71" s="102">
        <v>0.066</v>
      </c>
      <c r="U71" s="94"/>
      <c r="V71" s="94"/>
      <c r="W71" s="94"/>
      <c r="X71" s="94"/>
      <c r="Y71" s="94"/>
      <c r="Z71" s="98"/>
      <c r="AA71" s="98"/>
      <c r="AB71" s="89"/>
      <c r="AC71" s="89"/>
      <c r="AD71" s="85"/>
      <c r="AE71" s="85"/>
      <c r="AF71" s="89"/>
      <c r="AG71" s="85"/>
      <c r="AH71" s="85"/>
      <c r="AI71" s="85" t="s">
        <v>510</v>
      </c>
    </row>
    <row r="72" spans="1:35" ht="24" customHeight="1">
      <c r="A72" s="90"/>
      <c r="B72" s="92" t="s">
        <v>511</v>
      </c>
      <c r="C72" s="92"/>
      <c r="D72" s="92"/>
      <c r="E72" s="92"/>
      <c r="F72" s="92"/>
      <c r="G72" s="85">
        <v>1996</v>
      </c>
      <c r="H72" s="85">
        <v>20</v>
      </c>
      <c r="I72" s="92"/>
      <c r="J72" s="92"/>
      <c r="K72" s="92"/>
      <c r="L72" s="92"/>
      <c r="M72" s="92"/>
      <c r="N72" s="92"/>
      <c r="O72" s="92"/>
      <c r="P72" s="85"/>
      <c r="Q72" s="102"/>
      <c r="R72" s="102"/>
      <c r="S72" s="102"/>
      <c r="T72" s="102"/>
      <c r="U72" s="94"/>
      <c r="V72" s="94"/>
      <c r="W72" s="94"/>
      <c r="X72" s="94"/>
      <c r="Y72" s="94"/>
      <c r="Z72" s="98">
        <v>2014</v>
      </c>
      <c r="AA72" s="98">
        <v>20</v>
      </c>
      <c r="AB72" s="89"/>
      <c r="AC72" s="89"/>
      <c r="AD72" s="85"/>
      <c r="AE72" s="85"/>
      <c r="AF72" s="89"/>
      <c r="AG72" s="85"/>
      <c r="AH72" s="85"/>
      <c r="AI72" s="85"/>
    </row>
    <row r="73" spans="1:35" ht="42.75" customHeight="1">
      <c r="A73" s="90"/>
      <c r="B73" s="92" t="s">
        <v>504</v>
      </c>
      <c r="C73" s="92"/>
      <c r="D73" s="92"/>
      <c r="E73" s="92"/>
      <c r="F73" s="92"/>
      <c r="G73" s="85"/>
      <c r="H73" s="85"/>
      <c r="I73" s="92"/>
      <c r="J73" s="92"/>
      <c r="K73" s="92"/>
      <c r="L73" s="92"/>
      <c r="M73" s="92"/>
      <c r="N73" s="92"/>
      <c r="O73" s="92"/>
      <c r="P73" s="85"/>
      <c r="Q73" s="102">
        <f>S73+T73</f>
        <v>0.654</v>
      </c>
      <c r="R73" s="102"/>
      <c r="S73" s="102">
        <v>0.154</v>
      </c>
      <c r="T73" s="102">
        <v>0.5</v>
      </c>
      <c r="U73" s="94"/>
      <c r="V73" s="94"/>
      <c r="W73" s="94"/>
      <c r="X73" s="94"/>
      <c r="Y73" s="94"/>
      <c r="Z73" s="98"/>
      <c r="AA73" s="98"/>
      <c r="AB73" s="89"/>
      <c r="AC73" s="89"/>
      <c r="AD73" s="85"/>
      <c r="AE73" s="85"/>
      <c r="AF73" s="89"/>
      <c r="AG73" s="85"/>
      <c r="AH73" s="85"/>
      <c r="AI73" s="85" t="s">
        <v>512</v>
      </c>
    </row>
    <row r="74" spans="1:35" ht="24" customHeight="1">
      <c r="A74" s="90"/>
      <c r="B74" s="92" t="s">
        <v>513</v>
      </c>
      <c r="C74" s="92"/>
      <c r="D74" s="92"/>
      <c r="E74" s="92"/>
      <c r="F74" s="92"/>
      <c r="G74" s="85">
        <v>1987</v>
      </c>
      <c r="H74" s="85">
        <v>20</v>
      </c>
      <c r="I74" s="92"/>
      <c r="J74" s="92"/>
      <c r="K74" s="92"/>
      <c r="L74" s="92"/>
      <c r="M74" s="92"/>
      <c r="N74" s="92"/>
      <c r="O74" s="92"/>
      <c r="P74" s="85"/>
      <c r="Q74" s="102"/>
      <c r="R74" s="102"/>
      <c r="S74" s="102"/>
      <c r="T74" s="102"/>
      <c r="U74" s="94"/>
      <c r="V74" s="94"/>
      <c r="W74" s="94"/>
      <c r="X74" s="94"/>
      <c r="Y74" s="94"/>
      <c r="Z74" s="98">
        <v>2014</v>
      </c>
      <c r="AA74" s="98">
        <v>20</v>
      </c>
      <c r="AB74" s="89"/>
      <c r="AC74" s="89"/>
      <c r="AD74" s="85"/>
      <c r="AE74" s="85"/>
      <c r="AF74" s="89"/>
      <c r="AG74" s="85"/>
      <c r="AH74" s="85"/>
      <c r="AI74" s="85"/>
    </row>
    <row r="75" spans="1:35" ht="48.75" customHeight="1">
      <c r="A75" s="90"/>
      <c r="B75" s="92" t="s">
        <v>504</v>
      </c>
      <c r="C75" s="92"/>
      <c r="D75" s="92"/>
      <c r="E75" s="92"/>
      <c r="F75" s="92"/>
      <c r="G75" s="85"/>
      <c r="H75" s="85"/>
      <c r="I75" s="92"/>
      <c r="J75" s="92"/>
      <c r="K75" s="92"/>
      <c r="L75" s="92"/>
      <c r="M75" s="92"/>
      <c r="N75" s="92"/>
      <c r="O75" s="92"/>
      <c r="P75" s="85"/>
      <c r="Q75" s="102">
        <f>T75+S75</f>
        <v>0.654</v>
      </c>
      <c r="R75" s="102"/>
      <c r="S75" s="102">
        <v>0.154</v>
      </c>
      <c r="T75" s="102">
        <v>0.5</v>
      </c>
      <c r="U75" s="94"/>
      <c r="V75" s="94"/>
      <c r="W75" s="94"/>
      <c r="X75" s="94"/>
      <c r="Y75" s="94"/>
      <c r="Z75" s="98"/>
      <c r="AA75" s="98"/>
      <c r="AB75" s="89"/>
      <c r="AC75" s="89"/>
      <c r="AD75" s="85"/>
      <c r="AE75" s="85"/>
      <c r="AF75" s="89"/>
      <c r="AG75" s="85"/>
      <c r="AH75" s="85"/>
      <c r="AI75" s="85" t="s">
        <v>514</v>
      </c>
    </row>
    <row r="76" spans="1:35" ht="34.5" customHeight="1">
      <c r="A76" s="103"/>
      <c r="B76" s="92" t="s">
        <v>515</v>
      </c>
      <c r="C76" s="85"/>
      <c r="D76" s="85"/>
      <c r="E76" s="85"/>
      <c r="F76" s="85"/>
      <c r="G76" s="85" t="s">
        <v>516</v>
      </c>
      <c r="H76" s="85">
        <v>20</v>
      </c>
      <c r="I76" s="85"/>
      <c r="J76" s="85"/>
      <c r="K76" s="85"/>
      <c r="L76" s="85"/>
      <c r="M76" s="85"/>
      <c r="N76" s="104"/>
      <c r="O76" s="85"/>
      <c r="P76" s="85"/>
      <c r="Q76" s="102">
        <v>0.32</v>
      </c>
      <c r="R76" s="102"/>
      <c r="S76" s="102">
        <v>0.128</v>
      </c>
      <c r="T76" s="102">
        <v>0.192</v>
      </c>
      <c r="U76" s="102"/>
      <c r="V76" s="94"/>
      <c r="W76" s="94"/>
      <c r="X76" s="94"/>
      <c r="Y76" s="94"/>
      <c r="Z76" s="85">
        <v>2014</v>
      </c>
      <c r="AA76" s="105">
        <v>20</v>
      </c>
      <c r="AB76" s="89"/>
      <c r="AC76" s="89"/>
      <c r="AD76" s="89"/>
      <c r="AE76" s="89"/>
      <c r="AF76" s="89"/>
      <c r="AG76" s="89"/>
      <c r="AH76" s="89"/>
      <c r="AI76" s="85" t="s">
        <v>517</v>
      </c>
    </row>
    <row r="77" spans="1:35" ht="18.75">
      <c r="A77" s="103"/>
      <c r="B77" s="81" t="s">
        <v>442</v>
      </c>
      <c r="C77" s="85"/>
      <c r="D77" s="85"/>
      <c r="E77" s="85"/>
      <c r="F77" s="85"/>
      <c r="G77" s="85"/>
      <c r="H77" s="85"/>
      <c r="I77" s="85"/>
      <c r="J77" s="85"/>
      <c r="K77" s="85"/>
      <c r="L77" s="104"/>
      <c r="M77" s="106"/>
      <c r="N77" s="104"/>
      <c r="O77" s="85"/>
      <c r="P77" s="85"/>
      <c r="Q77" s="107">
        <f>SUM(Q48:Q76)</f>
        <v>2.8853</v>
      </c>
      <c r="R77" s="108"/>
      <c r="S77" s="108"/>
      <c r="T77" s="108"/>
      <c r="U77" s="102"/>
      <c r="V77" s="88"/>
      <c r="W77" s="104"/>
      <c r="X77" s="85"/>
      <c r="Y77" s="85"/>
      <c r="Z77" s="85"/>
      <c r="AA77" s="105"/>
      <c r="AB77" s="89"/>
      <c r="AC77" s="89"/>
      <c r="AD77" s="89"/>
      <c r="AE77" s="89"/>
      <c r="AF77" s="89"/>
      <c r="AG77" s="89"/>
      <c r="AH77" s="89"/>
      <c r="AI77" s="85"/>
    </row>
    <row r="78" spans="1:35" ht="15.75">
      <c r="A78" s="85"/>
      <c r="B78" s="97" t="s">
        <v>457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9"/>
      <c r="R78" s="94"/>
      <c r="S78" s="94"/>
      <c r="T78" s="94"/>
      <c r="U78" s="94"/>
      <c r="V78" s="92"/>
      <c r="W78" s="92"/>
      <c r="X78" s="92"/>
      <c r="Y78" s="92"/>
      <c r="Z78" s="89"/>
      <c r="AA78" s="89"/>
      <c r="AB78" s="89"/>
      <c r="AC78" s="89"/>
      <c r="AD78" s="89"/>
      <c r="AE78" s="89"/>
      <c r="AF78" s="89"/>
      <c r="AG78" s="89"/>
      <c r="AH78" s="89"/>
      <c r="AI78" s="89"/>
    </row>
    <row r="79" spans="1:35" ht="15.75">
      <c r="A79" s="85"/>
      <c r="B79" s="92" t="s">
        <v>518</v>
      </c>
      <c r="C79" s="92"/>
      <c r="D79" s="92"/>
      <c r="E79" s="92"/>
      <c r="F79" s="92"/>
      <c r="G79" s="92">
        <v>1967</v>
      </c>
      <c r="H79" s="85">
        <v>20</v>
      </c>
      <c r="I79" s="92"/>
      <c r="J79" s="92"/>
      <c r="K79" s="92"/>
      <c r="L79" s="92"/>
      <c r="M79" s="92"/>
      <c r="N79" s="92"/>
      <c r="O79" s="92"/>
      <c r="P79" s="92"/>
      <c r="Q79" s="94"/>
      <c r="R79" s="94"/>
      <c r="S79" s="94"/>
      <c r="T79" s="94"/>
      <c r="U79" s="94"/>
      <c r="V79" s="92"/>
      <c r="W79" s="92"/>
      <c r="X79" s="92"/>
      <c r="Y79" s="92"/>
      <c r="Z79" s="85">
        <v>2014</v>
      </c>
      <c r="AA79" s="105">
        <v>20</v>
      </c>
      <c r="AB79" s="89"/>
      <c r="AC79" s="89"/>
      <c r="AD79" s="89"/>
      <c r="AE79" s="89"/>
      <c r="AF79" s="89"/>
      <c r="AG79" s="89"/>
      <c r="AH79" s="89"/>
      <c r="AI79" s="89"/>
    </row>
    <row r="80" spans="1:35" ht="31.5">
      <c r="A80" s="85"/>
      <c r="B80" s="92" t="s">
        <v>519</v>
      </c>
      <c r="C80" s="92"/>
      <c r="D80" s="92"/>
      <c r="E80" s="92"/>
      <c r="F80" s="92"/>
      <c r="G80" s="85"/>
      <c r="H80" s="85"/>
      <c r="I80" s="85"/>
      <c r="J80" s="92"/>
      <c r="K80" s="85"/>
      <c r="L80" s="85"/>
      <c r="M80" s="85"/>
      <c r="N80" s="85"/>
      <c r="O80" s="85"/>
      <c r="P80" s="92" t="s">
        <v>520</v>
      </c>
      <c r="Q80" s="94">
        <f>S80+T80</f>
        <v>0.066</v>
      </c>
      <c r="R80" s="94"/>
      <c r="S80" s="94">
        <v>0.011</v>
      </c>
      <c r="T80" s="94">
        <v>0.055</v>
      </c>
      <c r="U80" s="94"/>
      <c r="V80" s="94"/>
      <c r="W80" s="94"/>
      <c r="X80" s="94"/>
      <c r="Y80" s="94"/>
      <c r="Z80" s="85"/>
      <c r="AA80" s="105"/>
      <c r="AB80" s="89"/>
      <c r="AC80" s="89"/>
      <c r="AD80" s="85"/>
      <c r="AE80" s="85"/>
      <c r="AF80" s="89"/>
      <c r="AG80" s="85"/>
      <c r="AH80" s="85"/>
      <c r="AI80" s="85" t="s">
        <v>521</v>
      </c>
    </row>
    <row r="81" spans="1:35" ht="15.75">
      <c r="A81" s="85"/>
      <c r="B81" s="92" t="s">
        <v>458</v>
      </c>
      <c r="C81" s="92"/>
      <c r="D81" s="92"/>
      <c r="E81" s="92"/>
      <c r="F81" s="92"/>
      <c r="G81" s="92">
        <v>1977</v>
      </c>
      <c r="H81" s="85">
        <v>20</v>
      </c>
      <c r="I81" s="92"/>
      <c r="J81" s="92"/>
      <c r="K81" s="92"/>
      <c r="L81" s="92"/>
      <c r="M81" s="92"/>
      <c r="N81" s="92"/>
      <c r="O81" s="92"/>
      <c r="P81" s="92"/>
      <c r="Q81" s="94"/>
      <c r="R81" s="94"/>
      <c r="S81" s="94"/>
      <c r="T81" s="94"/>
      <c r="U81" s="94"/>
      <c r="V81" s="92"/>
      <c r="W81" s="92"/>
      <c r="X81" s="92"/>
      <c r="Y81" s="92"/>
      <c r="Z81" s="85">
        <v>2014</v>
      </c>
      <c r="AA81" s="105">
        <v>20</v>
      </c>
      <c r="AB81" s="89"/>
      <c r="AC81" s="89"/>
      <c r="AD81" s="89"/>
      <c r="AE81" s="89"/>
      <c r="AF81" s="89"/>
      <c r="AG81" s="89"/>
      <c r="AH81" s="89"/>
      <c r="AI81" s="89"/>
    </row>
    <row r="82" spans="1:35" ht="47.25">
      <c r="A82" s="85"/>
      <c r="B82" s="92" t="s">
        <v>522</v>
      </c>
      <c r="C82" s="92"/>
      <c r="D82" s="92"/>
      <c r="E82" s="92"/>
      <c r="F82" s="92"/>
      <c r="G82" s="85"/>
      <c r="H82" s="85"/>
      <c r="I82" s="92"/>
      <c r="J82" s="92"/>
      <c r="K82" s="92"/>
      <c r="L82" s="92"/>
      <c r="M82" s="92"/>
      <c r="N82" s="92"/>
      <c r="O82" s="92"/>
      <c r="P82" s="92" t="s">
        <v>523</v>
      </c>
      <c r="Q82" s="94">
        <f>S82+T82</f>
        <v>0.07400000000000001</v>
      </c>
      <c r="R82" s="94"/>
      <c r="S82" s="94">
        <v>0.008</v>
      </c>
      <c r="T82" s="94">
        <v>0.066</v>
      </c>
      <c r="U82" s="94"/>
      <c r="V82" s="94"/>
      <c r="W82" s="94"/>
      <c r="X82" s="94"/>
      <c r="Y82" s="94"/>
      <c r="Z82" s="85"/>
      <c r="AA82" s="105"/>
      <c r="AB82" s="89"/>
      <c r="AC82" s="89"/>
      <c r="AD82" s="89"/>
      <c r="AE82" s="89"/>
      <c r="AF82" s="89"/>
      <c r="AG82" s="89"/>
      <c r="AH82" s="89"/>
      <c r="AI82" s="92" t="s">
        <v>523</v>
      </c>
    </row>
    <row r="83" spans="1:35" ht="15.75">
      <c r="A83" s="85"/>
      <c r="B83" s="97" t="s">
        <v>459</v>
      </c>
      <c r="C83" s="92"/>
      <c r="D83" s="92"/>
      <c r="E83" s="92"/>
      <c r="F83" s="92"/>
      <c r="G83" s="92"/>
      <c r="H83" s="85"/>
      <c r="I83" s="92"/>
      <c r="J83" s="92"/>
      <c r="K83" s="92"/>
      <c r="L83" s="92"/>
      <c r="M83" s="92"/>
      <c r="N83" s="92"/>
      <c r="O83" s="92"/>
      <c r="P83" s="92"/>
      <c r="Q83" s="94"/>
      <c r="R83" s="94"/>
      <c r="S83" s="94"/>
      <c r="T83" s="94"/>
      <c r="U83" s="94"/>
      <c r="V83" s="92"/>
      <c r="W83" s="92"/>
      <c r="X83" s="92"/>
      <c r="Y83" s="92"/>
      <c r="Z83" s="85"/>
      <c r="AA83" s="105"/>
      <c r="AB83" s="89"/>
      <c r="AC83" s="89"/>
      <c r="AD83" s="89"/>
      <c r="AE83" s="89"/>
      <c r="AF83" s="89"/>
      <c r="AG83" s="89"/>
      <c r="AH83" s="89"/>
      <c r="AI83" s="89"/>
    </row>
    <row r="84" spans="1:35" ht="15.75">
      <c r="A84" s="85"/>
      <c r="B84" s="92" t="s">
        <v>524</v>
      </c>
      <c r="C84" s="92"/>
      <c r="D84" s="92"/>
      <c r="E84" s="92"/>
      <c r="F84" s="92"/>
      <c r="G84" s="92">
        <v>1957</v>
      </c>
      <c r="H84" s="85">
        <v>20</v>
      </c>
      <c r="I84" s="92"/>
      <c r="J84" s="92"/>
      <c r="K84" s="92"/>
      <c r="L84" s="92"/>
      <c r="M84" s="92"/>
      <c r="N84" s="92"/>
      <c r="O84" s="92"/>
      <c r="P84" s="92"/>
      <c r="Q84" s="94"/>
      <c r="R84" s="94"/>
      <c r="S84" s="94"/>
      <c r="T84" s="94"/>
      <c r="U84" s="94"/>
      <c r="V84" s="92"/>
      <c r="W84" s="92"/>
      <c r="X84" s="92"/>
      <c r="Y84" s="92"/>
      <c r="Z84" s="85">
        <v>2014</v>
      </c>
      <c r="AA84" s="105">
        <v>20</v>
      </c>
      <c r="AB84" s="89"/>
      <c r="AC84" s="89"/>
      <c r="AD84" s="89"/>
      <c r="AE84" s="89"/>
      <c r="AF84" s="89"/>
      <c r="AG84" s="89"/>
      <c r="AH84" s="89"/>
      <c r="AI84" s="89"/>
    </row>
    <row r="85" spans="1:35" ht="31.5">
      <c r="A85" s="85"/>
      <c r="B85" s="92" t="s">
        <v>522</v>
      </c>
      <c r="C85" s="92"/>
      <c r="D85" s="92"/>
      <c r="E85" s="92"/>
      <c r="F85" s="92"/>
      <c r="G85" s="85"/>
      <c r="H85" s="85"/>
      <c r="I85" s="92"/>
      <c r="J85" s="92"/>
      <c r="K85" s="92"/>
      <c r="L85" s="92"/>
      <c r="M85" s="92"/>
      <c r="N85" s="92"/>
      <c r="O85" s="92"/>
      <c r="P85" s="92" t="s">
        <v>525</v>
      </c>
      <c r="Q85" s="94">
        <f>S85+T85</f>
        <v>0.037000000000000005</v>
      </c>
      <c r="R85" s="94"/>
      <c r="S85" s="94">
        <v>0.004</v>
      </c>
      <c r="T85" s="94">
        <v>0.033</v>
      </c>
      <c r="U85" s="94"/>
      <c r="V85" s="94"/>
      <c r="W85" s="94"/>
      <c r="X85" s="94"/>
      <c r="Y85" s="94"/>
      <c r="Z85" s="85"/>
      <c r="AA85" s="105"/>
      <c r="AB85" s="89"/>
      <c r="AC85" s="89"/>
      <c r="AD85" s="89"/>
      <c r="AE85" s="89"/>
      <c r="AF85" s="89"/>
      <c r="AG85" s="89"/>
      <c r="AH85" s="89"/>
      <c r="AI85" s="92" t="s">
        <v>526</v>
      </c>
    </row>
    <row r="86" spans="1:35" ht="15.75">
      <c r="A86" s="85"/>
      <c r="B86" s="97" t="s">
        <v>443</v>
      </c>
      <c r="C86" s="92"/>
      <c r="D86" s="92"/>
      <c r="E86" s="92"/>
      <c r="F86" s="92"/>
      <c r="G86" s="92"/>
      <c r="H86" s="85"/>
      <c r="I86" s="92"/>
      <c r="J86" s="92"/>
      <c r="K86" s="92"/>
      <c r="L86" s="92"/>
      <c r="M86" s="92"/>
      <c r="N86" s="92"/>
      <c r="O86" s="92"/>
      <c r="P86" s="92"/>
      <c r="Q86" s="94"/>
      <c r="R86" s="94"/>
      <c r="S86" s="94"/>
      <c r="T86" s="94"/>
      <c r="U86" s="94"/>
      <c r="V86" s="92"/>
      <c r="W86" s="92"/>
      <c r="X86" s="92"/>
      <c r="Y86" s="92"/>
      <c r="Z86" s="85"/>
      <c r="AA86" s="105"/>
      <c r="AB86" s="89"/>
      <c r="AC86" s="89"/>
      <c r="AD86" s="89"/>
      <c r="AE86" s="89"/>
      <c r="AF86" s="89"/>
      <c r="AG86" s="89"/>
      <c r="AH86" s="89"/>
      <c r="AI86" s="89"/>
    </row>
    <row r="87" spans="1:35" ht="15.75">
      <c r="A87" s="85"/>
      <c r="B87" s="92" t="s">
        <v>527</v>
      </c>
      <c r="C87" s="92"/>
      <c r="D87" s="92"/>
      <c r="E87" s="92"/>
      <c r="F87" s="92"/>
      <c r="G87" s="85">
        <v>1963</v>
      </c>
      <c r="H87" s="85">
        <v>23</v>
      </c>
      <c r="I87" s="92"/>
      <c r="J87" s="92"/>
      <c r="K87" s="92"/>
      <c r="L87" s="92"/>
      <c r="M87" s="92"/>
      <c r="N87" s="92"/>
      <c r="O87" s="92"/>
      <c r="P87" s="92"/>
      <c r="Q87" s="94"/>
      <c r="R87" s="94"/>
      <c r="S87" s="94"/>
      <c r="T87" s="94"/>
      <c r="U87" s="94"/>
      <c r="V87" s="92"/>
      <c r="W87" s="92"/>
      <c r="X87" s="92"/>
      <c r="Y87" s="92"/>
      <c r="Z87" s="85">
        <v>2014</v>
      </c>
      <c r="AA87" s="105">
        <v>20</v>
      </c>
      <c r="AB87" s="89"/>
      <c r="AC87" s="89"/>
      <c r="AD87" s="89"/>
      <c r="AE87" s="89"/>
      <c r="AF87" s="89"/>
      <c r="AG87" s="89"/>
      <c r="AH87" s="89"/>
      <c r="AI87" s="89"/>
    </row>
    <row r="88" spans="1:35" ht="31.5">
      <c r="A88" s="85"/>
      <c r="B88" s="92" t="s">
        <v>492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92" t="s">
        <v>528</v>
      </c>
      <c r="Q88" s="94">
        <f>S88+T88</f>
        <v>0.264</v>
      </c>
      <c r="R88" s="94"/>
      <c r="S88" s="94">
        <v>0.044</v>
      </c>
      <c r="T88" s="94">
        <v>0.22</v>
      </c>
      <c r="U88" s="94"/>
      <c r="V88" s="94"/>
      <c r="W88" s="94"/>
      <c r="X88" s="94"/>
      <c r="Y88" s="94"/>
      <c r="Z88" s="85"/>
      <c r="AA88" s="105"/>
      <c r="AB88" s="89"/>
      <c r="AC88" s="89"/>
      <c r="AD88" s="89"/>
      <c r="AE88" s="89"/>
      <c r="AF88" s="89"/>
      <c r="AG88" s="89"/>
      <c r="AH88" s="89"/>
      <c r="AI88" s="85" t="s">
        <v>529</v>
      </c>
    </row>
    <row r="89" spans="1:35" ht="15.75">
      <c r="A89" s="85"/>
      <c r="B89" s="92" t="s">
        <v>530</v>
      </c>
      <c r="C89" s="85"/>
      <c r="D89" s="85"/>
      <c r="E89" s="85"/>
      <c r="F89" s="85"/>
      <c r="G89" s="85">
        <v>1961</v>
      </c>
      <c r="H89" s="85">
        <v>23</v>
      </c>
      <c r="I89" s="85"/>
      <c r="J89" s="85"/>
      <c r="K89" s="85"/>
      <c r="L89" s="85"/>
      <c r="M89" s="85"/>
      <c r="N89" s="85"/>
      <c r="O89" s="85"/>
      <c r="P89" s="92"/>
      <c r="Q89" s="94"/>
      <c r="R89" s="94"/>
      <c r="S89" s="94"/>
      <c r="T89" s="94"/>
      <c r="U89" s="94"/>
      <c r="V89" s="92"/>
      <c r="W89" s="92"/>
      <c r="X89" s="92"/>
      <c r="Y89" s="92"/>
      <c r="Z89" s="85">
        <v>2014</v>
      </c>
      <c r="AA89" s="105">
        <v>20</v>
      </c>
      <c r="AB89" s="89"/>
      <c r="AC89" s="89"/>
      <c r="AD89" s="89"/>
      <c r="AE89" s="89"/>
      <c r="AF89" s="89"/>
      <c r="AG89" s="89"/>
      <c r="AH89" s="89"/>
      <c r="AI89" s="85"/>
    </row>
    <row r="90" spans="1:35" ht="31.5">
      <c r="A90" s="85"/>
      <c r="B90" s="92" t="s">
        <v>492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92" t="s">
        <v>528</v>
      </c>
      <c r="Q90" s="94">
        <f>S90+T90</f>
        <v>0.264</v>
      </c>
      <c r="R90" s="94"/>
      <c r="S90" s="94">
        <v>0.044</v>
      </c>
      <c r="T90" s="94">
        <v>0.22</v>
      </c>
      <c r="U90" s="94"/>
      <c r="V90" s="94"/>
      <c r="W90" s="94"/>
      <c r="X90" s="94"/>
      <c r="Y90" s="94"/>
      <c r="Z90" s="85"/>
      <c r="AA90" s="105"/>
      <c r="AB90" s="89"/>
      <c r="AC90" s="89"/>
      <c r="AD90" s="89"/>
      <c r="AE90" s="89"/>
      <c r="AF90" s="89"/>
      <c r="AG90" s="89"/>
      <c r="AH90" s="89"/>
      <c r="AI90" s="85" t="s">
        <v>529</v>
      </c>
    </row>
    <row r="91" spans="1:35" ht="15.75">
      <c r="A91" s="85"/>
      <c r="B91" s="92" t="s">
        <v>531</v>
      </c>
      <c r="C91" s="85"/>
      <c r="D91" s="85"/>
      <c r="E91" s="85"/>
      <c r="F91" s="85"/>
      <c r="G91" s="85">
        <v>1962</v>
      </c>
      <c r="H91" s="85">
        <v>23</v>
      </c>
      <c r="I91" s="85"/>
      <c r="J91" s="85"/>
      <c r="K91" s="85"/>
      <c r="L91" s="85"/>
      <c r="M91" s="85"/>
      <c r="N91" s="85"/>
      <c r="O91" s="85"/>
      <c r="P91" s="92"/>
      <c r="Q91" s="94"/>
      <c r="R91" s="94"/>
      <c r="S91" s="94"/>
      <c r="T91" s="94"/>
      <c r="U91" s="94"/>
      <c r="V91" s="92"/>
      <c r="W91" s="92"/>
      <c r="X91" s="92"/>
      <c r="Y91" s="92"/>
      <c r="Z91" s="85">
        <v>2014</v>
      </c>
      <c r="AA91" s="105">
        <v>20</v>
      </c>
      <c r="AB91" s="89"/>
      <c r="AC91" s="89"/>
      <c r="AD91" s="89"/>
      <c r="AE91" s="89"/>
      <c r="AF91" s="89"/>
      <c r="AG91" s="89"/>
      <c r="AH91" s="89"/>
      <c r="AI91" s="85"/>
    </row>
    <row r="92" spans="1:35" ht="31.5">
      <c r="A92" s="85"/>
      <c r="B92" s="92" t="s">
        <v>519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92" t="s">
        <v>532</v>
      </c>
      <c r="Q92" s="94">
        <f>S92+T92</f>
        <v>0.198</v>
      </c>
      <c r="R92" s="94"/>
      <c r="S92" s="94">
        <v>0.033</v>
      </c>
      <c r="T92" s="94">
        <v>0.165</v>
      </c>
      <c r="U92" s="94"/>
      <c r="V92" s="94"/>
      <c r="W92" s="94"/>
      <c r="X92" s="94"/>
      <c r="Y92" s="94"/>
      <c r="Z92" s="85"/>
      <c r="AA92" s="105"/>
      <c r="AB92" s="89"/>
      <c r="AC92" s="89"/>
      <c r="AD92" s="89"/>
      <c r="AE92" s="89"/>
      <c r="AF92" s="89"/>
      <c r="AG92" s="89"/>
      <c r="AH92" s="89"/>
      <c r="AI92" s="85" t="s">
        <v>533</v>
      </c>
    </row>
    <row r="93" spans="1:35" ht="15.75">
      <c r="A93" s="85"/>
      <c r="B93" s="97" t="s">
        <v>462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92"/>
      <c r="Q93" s="94"/>
      <c r="R93" s="94"/>
      <c r="S93" s="94"/>
      <c r="T93" s="94"/>
      <c r="U93" s="94"/>
      <c r="V93" s="94"/>
      <c r="W93" s="94"/>
      <c r="X93" s="94"/>
      <c r="Y93" s="94"/>
      <c r="Z93" s="85"/>
      <c r="AA93" s="105"/>
      <c r="AB93" s="89"/>
      <c r="AC93" s="89"/>
      <c r="AD93" s="89"/>
      <c r="AE93" s="89"/>
      <c r="AF93" s="89"/>
      <c r="AG93" s="89"/>
      <c r="AH93" s="89"/>
      <c r="AI93" s="85"/>
    </row>
    <row r="94" spans="1:35" ht="15.75">
      <c r="A94" s="85"/>
      <c r="B94" s="92" t="s">
        <v>534</v>
      </c>
      <c r="C94" s="85"/>
      <c r="D94" s="85"/>
      <c r="E94" s="85"/>
      <c r="F94" s="85"/>
      <c r="G94" s="85">
        <v>1988</v>
      </c>
      <c r="H94" s="85">
        <v>20</v>
      </c>
      <c r="I94" s="85"/>
      <c r="J94" s="85"/>
      <c r="K94" s="85"/>
      <c r="L94" s="85"/>
      <c r="M94" s="85"/>
      <c r="N94" s="85"/>
      <c r="O94" s="85"/>
      <c r="P94" s="92"/>
      <c r="Q94" s="94"/>
      <c r="R94" s="94"/>
      <c r="S94" s="94"/>
      <c r="T94" s="94"/>
      <c r="U94" s="94"/>
      <c r="V94" s="94"/>
      <c r="W94" s="94"/>
      <c r="X94" s="94"/>
      <c r="Y94" s="94"/>
      <c r="Z94" s="85">
        <v>2014</v>
      </c>
      <c r="AA94" s="105">
        <v>20</v>
      </c>
      <c r="AB94" s="89"/>
      <c r="AC94" s="89"/>
      <c r="AD94" s="89"/>
      <c r="AE94" s="89"/>
      <c r="AF94" s="89"/>
      <c r="AG94" s="89"/>
      <c r="AH94" s="89"/>
      <c r="AI94" s="85"/>
    </row>
    <row r="95" spans="1:35" ht="31.5">
      <c r="A95" s="85"/>
      <c r="B95" s="92" t="s">
        <v>535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92" t="s">
        <v>536</v>
      </c>
      <c r="Q95" s="94">
        <f>S95+T95</f>
        <v>0.066</v>
      </c>
      <c r="R95" s="94"/>
      <c r="S95" s="94">
        <v>0.011</v>
      </c>
      <c r="T95" s="94">
        <v>0.055</v>
      </c>
      <c r="U95" s="94"/>
      <c r="V95" s="94"/>
      <c r="W95" s="94"/>
      <c r="X95" s="94"/>
      <c r="Y95" s="94"/>
      <c r="Z95" s="85"/>
      <c r="AA95" s="105"/>
      <c r="AB95" s="89"/>
      <c r="AC95" s="89"/>
      <c r="AD95" s="89"/>
      <c r="AE95" s="89"/>
      <c r="AF95" s="89"/>
      <c r="AG95" s="89"/>
      <c r="AH95" s="89"/>
      <c r="AI95" s="85" t="s">
        <v>521</v>
      </c>
    </row>
    <row r="96" spans="1:35" ht="15.75">
      <c r="A96" s="85"/>
      <c r="B96" s="92" t="s">
        <v>537</v>
      </c>
      <c r="C96" s="85"/>
      <c r="D96" s="85"/>
      <c r="E96" s="85"/>
      <c r="F96" s="85"/>
      <c r="G96" s="85">
        <v>1988</v>
      </c>
      <c r="H96" s="85">
        <v>20</v>
      </c>
      <c r="I96" s="85"/>
      <c r="J96" s="85"/>
      <c r="K96" s="85"/>
      <c r="L96" s="85"/>
      <c r="M96" s="85"/>
      <c r="N96" s="85"/>
      <c r="O96" s="85"/>
      <c r="P96" s="92"/>
      <c r="Q96" s="94"/>
      <c r="R96" s="94"/>
      <c r="S96" s="94"/>
      <c r="T96" s="94"/>
      <c r="U96" s="94"/>
      <c r="V96" s="94"/>
      <c r="W96" s="94"/>
      <c r="X96" s="94"/>
      <c r="Y96" s="94"/>
      <c r="Z96" s="85">
        <v>2014</v>
      </c>
      <c r="AA96" s="105">
        <v>20</v>
      </c>
      <c r="AB96" s="89"/>
      <c r="AC96" s="89"/>
      <c r="AD96" s="89"/>
      <c r="AE96" s="89"/>
      <c r="AF96" s="89"/>
      <c r="AG96" s="89"/>
      <c r="AH96" s="89"/>
      <c r="AI96" s="85"/>
    </row>
    <row r="97" spans="1:35" ht="47.25">
      <c r="A97" s="85"/>
      <c r="B97" s="92" t="s">
        <v>538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92" t="s">
        <v>539</v>
      </c>
      <c r="Q97" s="94">
        <f>S97+T97</f>
        <v>0.037000000000000005</v>
      </c>
      <c r="R97" s="94"/>
      <c r="S97" s="94">
        <v>0.004</v>
      </c>
      <c r="T97" s="94">
        <v>0.033</v>
      </c>
      <c r="U97" s="94"/>
      <c r="V97" s="94"/>
      <c r="W97" s="94"/>
      <c r="X97" s="94"/>
      <c r="Y97" s="94"/>
      <c r="Z97" s="85"/>
      <c r="AA97" s="105"/>
      <c r="AB97" s="89"/>
      <c r="AC97" s="89"/>
      <c r="AD97" s="89"/>
      <c r="AE97" s="89"/>
      <c r="AF97" s="89"/>
      <c r="AG97" s="89"/>
      <c r="AH97" s="89"/>
      <c r="AI97" s="85" t="s">
        <v>539</v>
      </c>
    </row>
    <row r="98" spans="1:35" ht="15.75">
      <c r="A98" s="85"/>
      <c r="B98" s="97" t="s">
        <v>464</v>
      </c>
      <c r="C98" s="92"/>
      <c r="D98" s="92"/>
      <c r="E98" s="92"/>
      <c r="F98" s="92"/>
      <c r="G98" s="92"/>
      <c r="H98" s="92"/>
      <c r="I98" s="85"/>
      <c r="J98" s="92"/>
      <c r="K98" s="92"/>
      <c r="L98" s="92"/>
      <c r="M98" s="92"/>
      <c r="N98" s="92"/>
      <c r="O98" s="92"/>
      <c r="P98" s="92"/>
      <c r="Q98" s="94"/>
      <c r="R98" s="94"/>
      <c r="S98" s="94"/>
      <c r="T98" s="94"/>
      <c r="U98" s="94"/>
      <c r="V98" s="92"/>
      <c r="W98" s="92"/>
      <c r="X98" s="92"/>
      <c r="Y98" s="92"/>
      <c r="Z98" s="85"/>
      <c r="AA98" s="105"/>
      <c r="AB98" s="89"/>
      <c r="AC98" s="89"/>
      <c r="AD98" s="89"/>
      <c r="AE98" s="89"/>
      <c r="AF98" s="89"/>
      <c r="AG98" s="89"/>
      <c r="AH98" s="89"/>
      <c r="AI98" s="89"/>
    </row>
    <row r="99" spans="1:35" ht="15.75">
      <c r="A99" s="85"/>
      <c r="B99" s="92" t="s">
        <v>540</v>
      </c>
      <c r="C99" s="92"/>
      <c r="D99" s="92"/>
      <c r="E99" s="92"/>
      <c r="F99" s="92"/>
      <c r="G99" s="85">
        <v>1975</v>
      </c>
      <c r="H99" s="85">
        <v>20</v>
      </c>
      <c r="I99" s="85"/>
      <c r="J99" s="92"/>
      <c r="K99" s="92"/>
      <c r="L99" s="92"/>
      <c r="M99" s="92"/>
      <c r="N99" s="92"/>
      <c r="O99" s="92"/>
      <c r="P99" s="92"/>
      <c r="Q99" s="94"/>
      <c r="R99" s="94"/>
      <c r="S99" s="94"/>
      <c r="T99" s="94"/>
      <c r="U99" s="94"/>
      <c r="V99" s="92"/>
      <c r="W99" s="92"/>
      <c r="X99" s="92"/>
      <c r="Y99" s="92"/>
      <c r="Z99" s="85">
        <v>2014</v>
      </c>
      <c r="AA99" s="105">
        <v>20</v>
      </c>
      <c r="AB99" s="89"/>
      <c r="AC99" s="89"/>
      <c r="AD99" s="89"/>
      <c r="AE99" s="89"/>
      <c r="AF99" s="89"/>
      <c r="AG99" s="89"/>
      <c r="AH99" s="89"/>
      <c r="AI99" s="89"/>
    </row>
    <row r="100" spans="1:35" ht="31.5">
      <c r="A100" s="85"/>
      <c r="B100" s="92" t="s">
        <v>519</v>
      </c>
      <c r="C100" s="92"/>
      <c r="D100" s="92"/>
      <c r="E100" s="92"/>
      <c r="F100" s="92"/>
      <c r="G100" s="85"/>
      <c r="H100" s="85"/>
      <c r="I100" s="85"/>
      <c r="J100" s="92"/>
      <c r="K100" s="85"/>
      <c r="L100" s="85"/>
      <c r="M100" s="85"/>
      <c r="N100" s="85"/>
      <c r="O100" s="85"/>
      <c r="P100" s="92" t="s">
        <v>541</v>
      </c>
      <c r="Q100" s="94">
        <f>S100+T100</f>
        <v>0.066</v>
      </c>
      <c r="R100" s="94"/>
      <c r="S100" s="94">
        <v>0.011</v>
      </c>
      <c r="T100" s="94">
        <v>0.055</v>
      </c>
      <c r="U100" s="94"/>
      <c r="V100" s="94"/>
      <c r="W100" s="94"/>
      <c r="X100" s="94"/>
      <c r="Y100" s="94"/>
      <c r="Z100" s="85"/>
      <c r="AA100" s="105"/>
      <c r="AB100" s="89"/>
      <c r="AC100" s="89"/>
      <c r="AD100" s="85"/>
      <c r="AE100" s="85"/>
      <c r="AF100" s="89"/>
      <c r="AG100" s="85"/>
      <c r="AH100" s="85"/>
      <c r="AI100" s="85" t="s">
        <v>521</v>
      </c>
    </row>
    <row r="101" spans="1:35" ht="15.75">
      <c r="A101" s="85"/>
      <c r="B101" s="92" t="s">
        <v>542</v>
      </c>
      <c r="C101" s="92"/>
      <c r="D101" s="92"/>
      <c r="E101" s="92"/>
      <c r="F101" s="92"/>
      <c r="G101" s="85">
        <v>1962</v>
      </c>
      <c r="H101" s="85">
        <v>20</v>
      </c>
      <c r="I101" s="85"/>
      <c r="J101" s="92"/>
      <c r="K101" s="85"/>
      <c r="L101" s="85"/>
      <c r="M101" s="85"/>
      <c r="N101" s="85"/>
      <c r="O101" s="85"/>
      <c r="P101" s="92"/>
      <c r="Q101" s="94"/>
      <c r="R101" s="94"/>
      <c r="S101" s="94"/>
      <c r="T101" s="102"/>
      <c r="U101" s="94"/>
      <c r="V101" s="92"/>
      <c r="W101" s="92"/>
      <c r="X101" s="92"/>
      <c r="Y101" s="92"/>
      <c r="Z101" s="85">
        <v>2014</v>
      </c>
      <c r="AA101" s="105">
        <v>20</v>
      </c>
      <c r="AB101" s="89"/>
      <c r="AC101" s="89"/>
      <c r="AD101" s="85"/>
      <c r="AE101" s="85"/>
      <c r="AF101" s="89"/>
      <c r="AG101" s="85"/>
      <c r="AH101" s="85"/>
      <c r="AI101" s="85"/>
    </row>
    <row r="102" spans="1:35" ht="47.25">
      <c r="A102" s="85"/>
      <c r="B102" s="92" t="s">
        <v>522</v>
      </c>
      <c r="C102" s="92"/>
      <c r="D102" s="92"/>
      <c r="E102" s="92"/>
      <c r="F102" s="92"/>
      <c r="G102" s="85"/>
      <c r="H102" s="85"/>
      <c r="I102" s="85"/>
      <c r="J102" s="92"/>
      <c r="K102" s="85"/>
      <c r="L102" s="85"/>
      <c r="M102" s="85"/>
      <c r="N102" s="85"/>
      <c r="O102" s="85"/>
      <c r="P102" s="92" t="s">
        <v>543</v>
      </c>
      <c r="Q102" s="94">
        <f>S102+T102</f>
        <v>0.037000000000000005</v>
      </c>
      <c r="R102" s="94"/>
      <c r="S102" s="94">
        <v>0.004</v>
      </c>
      <c r="T102" s="94">
        <v>0.033</v>
      </c>
      <c r="U102" s="94"/>
      <c r="V102" s="94"/>
      <c r="W102" s="94"/>
      <c r="X102" s="94"/>
      <c r="Y102" s="94"/>
      <c r="Z102" s="85"/>
      <c r="AA102" s="105"/>
      <c r="AB102" s="89"/>
      <c r="AC102" s="89"/>
      <c r="AD102" s="85"/>
      <c r="AE102" s="85"/>
      <c r="AF102" s="89"/>
      <c r="AG102" s="85"/>
      <c r="AH102" s="85"/>
      <c r="AI102" s="85" t="s">
        <v>526</v>
      </c>
    </row>
    <row r="103" spans="1:35" ht="15.75">
      <c r="A103" s="85"/>
      <c r="B103" s="97" t="s">
        <v>466</v>
      </c>
      <c r="C103" s="92"/>
      <c r="D103" s="92"/>
      <c r="E103" s="92"/>
      <c r="F103" s="92"/>
      <c r="G103" s="92"/>
      <c r="H103" s="92"/>
      <c r="I103" s="85"/>
      <c r="J103" s="92"/>
      <c r="K103" s="92"/>
      <c r="L103" s="92"/>
      <c r="M103" s="92"/>
      <c r="N103" s="92"/>
      <c r="O103" s="92"/>
      <c r="P103" s="92"/>
      <c r="Q103" s="94"/>
      <c r="R103" s="94"/>
      <c r="S103" s="94"/>
      <c r="T103" s="94"/>
      <c r="U103" s="94"/>
      <c r="V103" s="92"/>
      <c r="W103" s="92"/>
      <c r="X103" s="92"/>
      <c r="Y103" s="92"/>
      <c r="Z103" s="85"/>
      <c r="AA103" s="105"/>
      <c r="AB103" s="89"/>
      <c r="AC103" s="89"/>
      <c r="AD103" s="89"/>
      <c r="AE103" s="89"/>
      <c r="AF103" s="89"/>
      <c r="AG103" s="89"/>
      <c r="AH103" s="89"/>
      <c r="AI103" s="89"/>
    </row>
    <row r="104" spans="1:35" ht="15.75">
      <c r="A104" s="85"/>
      <c r="B104" s="92" t="s">
        <v>544</v>
      </c>
      <c r="C104" s="92"/>
      <c r="D104" s="92"/>
      <c r="E104" s="92"/>
      <c r="F104" s="92"/>
      <c r="G104" s="85">
        <v>1970</v>
      </c>
      <c r="H104" s="85">
        <v>22.7</v>
      </c>
      <c r="I104" s="85"/>
      <c r="J104" s="92"/>
      <c r="K104" s="92"/>
      <c r="L104" s="92"/>
      <c r="M104" s="92"/>
      <c r="N104" s="92"/>
      <c r="O104" s="92"/>
      <c r="P104" s="92"/>
      <c r="Q104" s="94"/>
      <c r="R104" s="94"/>
      <c r="S104" s="94"/>
      <c r="T104" s="94"/>
      <c r="U104" s="94"/>
      <c r="V104" s="92"/>
      <c r="W104" s="92"/>
      <c r="X104" s="92"/>
      <c r="Y104" s="92"/>
      <c r="Z104" s="85">
        <v>2014</v>
      </c>
      <c r="AA104" s="105">
        <v>20</v>
      </c>
      <c r="AB104" s="89"/>
      <c r="AC104" s="89"/>
      <c r="AD104" s="89"/>
      <c r="AE104" s="89"/>
      <c r="AF104" s="89"/>
      <c r="AG104" s="89"/>
      <c r="AH104" s="89"/>
      <c r="AI104" s="92"/>
    </row>
    <row r="105" spans="1:35" ht="47.25">
      <c r="A105" s="85"/>
      <c r="B105" s="92" t="s">
        <v>522</v>
      </c>
      <c r="C105" s="92"/>
      <c r="D105" s="92"/>
      <c r="E105" s="92"/>
      <c r="F105" s="92"/>
      <c r="G105" s="85"/>
      <c r="H105" s="85"/>
      <c r="I105" s="85"/>
      <c r="J105" s="92"/>
      <c r="K105" s="92"/>
      <c r="L105" s="92"/>
      <c r="M105" s="92"/>
      <c r="N105" s="92"/>
      <c r="O105" s="92"/>
      <c r="P105" s="92" t="s">
        <v>545</v>
      </c>
      <c r="Q105" s="94">
        <f>S105+T105</f>
        <v>0.111</v>
      </c>
      <c r="R105" s="94"/>
      <c r="S105" s="94">
        <v>0.012</v>
      </c>
      <c r="T105" s="94">
        <v>0.099</v>
      </c>
      <c r="U105" s="94"/>
      <c r="V105" s="94"/>
      <c r="W105" s="94"/>
      <c r="X105" s="94"/>
      <c r="Y105" s="94"/>
      <c r="Z105" s="85"/>
      <c r="AA105" s="105"/>
      <c r="AB105" s="89"/>
      <c r="AC105" s="89"/>
      <c r="AD105" s="89"/>
      <c r="AE105" s="89"/>
      <c r="AF105" s="89"/>
      <c r="AG105" s="89"/>
      <c r="AH105" s="89"/>
      <c r="AI105" s="92" t="s">
        <v>545</v>
      </c>
    </row>
    <row r="106" spans="1:35" ht="15.75">
      <c r="A106" s="85"/>
      <c r="B106" s="97" t="s">
        <v>469</v>
      </c>
      <c r="C106" s="92"/>
      <c r="D106" s="92"/>
      <c r="E106" s="92"/>
      <c r="F106" s="92"/>
      <c r="G106" s="85"/>
      <c r="H106" s="85"/>
      <c r="I106" s="85"/>
      <c r="J106" s="92"/>
      <c r="K106" s="92"/>
      <c r="L106" s="92"/>
      <c r="M106" s="92"/>
      <c r="N106" s="92"/>
      <c r="O106" s="92"/>
      <c r="P106" s="92"/>
      <c r="Q106" s="94"/>
      <c r="R106" s="94"/>
      <c r="S106" s="94"/>
      <c r="T106" s="94"/>
      <c r="U106" s="94"/>
      <c r="V106" s="94"/>
      <c r="W106" s="94"/>
      <c r="X106" s="94"/>
      <c r="Y106" s="94"/>
      <c r="Z106" s="85"/>
      <c r="AA106" s="105"/>
      <c r="AB106" s="89"/>
      <c r="AC106" s="89"/>
      <c r="AD106" s="89"/>
      <c r="AE106" s="89"/>
      <c r="AF106" s="89"/>
      <c r="AG106" s="89"/>
      <c r="AH106" s="89"/>
      <c r="AI106" s="92"/>
    </row>
    <row r="107" spans="1:35" ht="15.75">
      <c r="A107" s="85"/>
      <c r="B107" s="92" t="s">
        <v>546</v>
      </c>
      <c r="C107" s="92"/>
      <c r="D107" s="92"/>
      <c r="E107" s="92"/>
      <c r="F107" s="92"/>
      <c r="G107" s="85">
        <v>1981</v>
      </c>
      <c r="H107" s="85">
        <v>20</v>
      </c>
      <c r="I107" s="85"/>
      <c r="J107" s="92"/>
      <c r="K107" s="92"/>
      <c r="L107" s="92"/>
      <c r="M107" s="92"/>
      <c r="N107" s="92"/>
      <c r="O107" s="92"/>
      <c r="P107" s="92"/>
      <c r="Q107" s="94"/>
      <c r="R107" s="94"/>
      <c r="S107" s="94"/>
      <c r="T107" s="94"/>
      <c r="U107" s="94"/>
      <c r="V107" s="94"/>
      <c r="W107" s="94"/>
      <c r="X107" s="94"/>
      <c r="Y107" s="94"/>
      <c r="Z107" s="85"/>
      <c r="AA107" s="105"/>
      <c r="AB107" s="89"/>
      <c r="AC107" s="89"/>
      <c r="AD107" s="89"/>
      <c r="AE107" s="89"/>
      <c r="AF107" s="89"/>
      <c r="AG107" s="89"/>
      <c r="AH107" s="89"/>
      <c r="AI107" s="92"/>
    </row>
    <row r="108" spans="1:35" ht="47.25">
      <c r="A108" s="85"/>
      <c r="B108" s="92" t="s">
        <v>522</v>
      </c>
      <c r="C108" s="92"/>
      <c r="D108" s="92"/>
      <c r="E108" s="92"/>
      <c r="F108" s="92"/>
      <c r="G108" s="85"/>
      <c r="H108" s="85"/>
      <c r="I108" s="85"/>
      <c r="J108" s="92"/>
      <c r="K108" s="92"/>
      <c r="L108" s="92"/>
      <c r="M108" s="92"/>
      <c r="N108" s="92"/>
      <c r="O108" s="92"/>
      <c r="P108" s="92" t="s">
        <v>545</v>
      </c>
      <c r="Q108" s="94">
        <f>S108+T108</f>
        <v>0.111</v>
      </c>
      <c r="R108" s="94"/>
      <c r="S108" s="94">
        <v>0.012</v>
      </c>
      <c r="T108" s="94">
        <v>0.099</v>
      </c>
      <c r="U108" s="94"/>
      <c r="V108" s="94"/>
      <c r="W108" s="94"/>
      <c r="X108" s="94"/>
      <c r="Y108" s="94"/>
      <c r="Z108" s="85"/>
      <c r="AA108" s="105"/>
      <c r="AB108" s="89"/>
      <c r="AC108" s="89"/>
      <c r="AD108" s="89"/>
      <c r="AE108" s="89"/>
      <c r="AF108" s="89"/>
      <c r="AG108" s="89"/>
      <c r="AH108" s="89"/>
      <c r="AI108" s="92" t="s">
        <v>545</v>
      </c>
    </row>
    <row r="109" spans="1:35" ht="15.75">
      <c r="A109" s="85"/>
      <c r="B109" s="97" t="s">
        <v>471</v>
      </c>
      <c r="C109" s="92"/>
      <c r="D109" s="92"/>
      <c r="E109" s="92"/>
      <c r="F109" s="92"/>
      <c r="G109" s="85"/>
      <c r="H109" s="85"/>
      <c r="I109" s="92"/>
      <c r="J109" s="92"/>
      <c r="K109" s="92"/>
      <c r="L109" s="92"/>
      <c r="M109" s="92"/>
      <c r="N109" s="92"/>
      <c r="O109" s="92"/>
      <c r="P109" s="92"/>
      <c r="Q109" s="94"/>
      <c r="R109" s="94"/>
      <c r="S109" s="94"/>
      <c r="T109" s="94"/>
      <c r="U109" s="94"/>
      <c r="V109" s="92"/>
      <c r="W109" s="92"/>
      <c r="X109" s="92"/>
      <c r="Y109" s="92"/>
      <c r="Z109" s="89"/>
      <c r="AA109" s="105"/>
      <c r="AB109" s="89"/>
      <c r="AC109" s="89"/>
      <c r="AD109" s="89"/>
      <c r="AE109" s="89"/>
      <c r="AF109" s="89"/>
      <c r="AG109" s="89"/>
      <c r="AH109" s="89"/>
      <c r="AI109" s="85"/>
    </row>
    <row r="110" spans="1:35" ht="15.75">
      <c r="A110" s="85"/>
      <c r="B110" s="92" t="s">
        <v>547</v>
      </c>
      <c r="C110" s="92"/>
      <c r="D110" s="92"/>
      <c r="E110" s="92"/>
      <c r="F110" s="92"/>
      <c r="G110" s="85">
        <v>1972</v>
      </c>
      <c r="H110" s="85">
        <v>22.7</v>
      </c>
      <c r="I110" s="92"/>
      <c r="J110" s="92"/>
      <c r="K110" s="92"/>
      <c r="L110" s="92"/>
      <c r="M110" s="92"/>
      <c r="N110" s="92"/>
      <c r="O110" s="92"/>
      <c r="P110" s="92"/>
      <c r="Q110" s="94"/>
      <c r="R110" s="94"/>
      <c r="S110" s="94"/>
      <c r="T110" s="94"/>
      <c r="U110" s="94"/>
      <c r="V110" s="92"/>
      <c r="W110" s="92"/>
      <c r="X110" s="92"/>
      <c r="Y110" s="92"/>
      <c r="Z110" s="85">
        <v>2014</v>
      </c>
      <c r="AA110" s="105">
        <v>20</v>
      </c>
      <c r="AB110" s="89"/>
      <c r="AC110" s="89"/>
      <c r="AD110" s="89"/>
      <c r="AE110" s="89"/>
      <c r="AF110" s="89"/>
      <c r="AG110" s="89"/>
      <c r="AH110" s="89"/>
      <c r="AI110" s="85"/>
    </row>
    <row r="111" spans="1:35" ht="47.25">
      <c r="A111" s="85"/>
      <c r="B111" s="92" t="s">
        <v>522</v>
      </c>
      <c r="C111" s="92"/>
      <c r="D111" s="92"/>
      <c r="E111" s="92"/>
      <c r="F111" s="92"/>
      <c r="G111" s="85"/>
      <c r="H111" s="85"/>
      <c r="I111" s="92"/>
      <c r="J111" s="92"/>
      <c r="K111" s="92"/>
      <c r="L111" s="92"/>
      <c r="M111" s="92"/>
      <c r="N111" s="92"/>
      <c r="O111" s="92"/>
      <c r="P111" s="92" t="s">
        <v>526</v>
      </c>
      <c r="Q111" s="94">
        <f>S111+T111</f>
        <v>0.037000000000000005</v>
      </c>
      <c r="R111" s="94"/>
      <c r="S111" s="94">
        <v>0.004</v>
      </c>
      <c r="T111" s="94">
        <v>0.033</v>
      </c>
      <c r="U111" s="94"/>
      <c r="V111" s="94"/>
      <c r="W111" s="94"/>
      <c r="X111" s="94"/>
      <c r="Y111" s="94"/>
      <c r="Z111" s="89"/>
      <c r="AA111" s="89"/>
      <c r="AB111" s="89"/>
      <c r="AC111" s="89"/>
      <c r="AD111" s="89"/>
      <c r="AE111" s="89"/>
      <c r="AF111" s="89"/>
      <c r="AG111" s="89"/>
      <c r="AH111" s="89"/>
      <c r="AI111" s="92" t="s">
        <v>526</v>
      </c>
    </row>
    <row r="112" spans="1:35" ht="15.75">
      <c r="A112" s="85"/>
      <c r="B112" s="92" t="s">
        <v>548</v>
      </c>
      <c r="C112" s="92"/>
      <c r="D112" s="92"/>
      <c r="E112" s="92"/>
      <c r="F112" s="92"/>
      <c r="G112" s="85">
        <v>1954</v>
      </c>
      <c r="H112" s="85">
        <v>22.7</v>
      </c>
      <c r="I112" s="92"/>
      <c r="J112" s="92"/>
      <c r="K112" s="92"/>
      <c r="L112" s="92"/>
      <c r="M112" s="92"/>
      <c r="N112" s="92"/>
      <c r="O112" s="92"/>
      <c r="P112" s="92"/>
      <c r="Q112" s="94"/>
      <c r="R112" s="94"/>
      <c r="S112" s="94"/>
      <c r="T112" s="94"/>
      <c r="U112" s="94"/>
      <c r="V112" s="94"/>
      <c r="W112" s="94"/>
      <c r="X112" s="94"/>
      <c r="Y112" s="94"/>
      <c r="Z112" s="89"/>
      <c r="AA112" s="89"/>
      <c r="AB112" s="89"/>
      <c r="AC112" s="89"/>
      <c r="AD112" s="89"/>
      <c r="AE112" s="89"/>
      <c r="AF112" s="89"/>
      <c r="AG112" s="89"/>
      <c r="AH112" s="89"/>
      <c r="AI112" s="92"/>
    </row>
    <row r="113" spans="1:35" ht="31.5">
      <c r="A113" s="85"/>
      <c r="B113" s="92" t="s">
        <v>519</v>
      </c>
      <c r="C113" s="92"/>
      <c r="D113" s="92"/>
      <c r="E113" s="92"/>
      <c r="F113" s="92"/>
      <c r="G113" s="85"/>
      <c r="H113" s="85"/>
      <c r="I113" s="85"/>
      <c r="J113" s="92"/>
      <c r="K113" s="85"/>
      <c r="L113" s="85"/>
      <c r="M113" s="85"/>
      <c r="N113" s="85"/>
      <c r="O113" s="85"/>
      <c r="P113" s="92" t="s">
        <v>549</v>
      </c>
      <c r="Q113" s="94">
        <f>S113+T113</f>
        <v>0.066</v>
      </c>
      <c r="R113" s="94"/>
      <c r="S113" s="94">
        <v>0.011</v>
      </c>
      <c r="T113" s="94">
        <v>0.055</v>
      </c>
      <c r="U113" s="94"/>
      <c r="V113" s="94"/>
      <c r="W113" s="94"/>
      <c r="X113" s="94"/>
      <c r="Y113" s="94"/>
      <c r="Z113" s="85"/>
      <c r="AA113" s="105"/>
      <c r="AB113" s="89"/>
      <c r="AC113" s="89"/>
      <c r="AD113" s="85"/>
      <c r="AE113" s="85"/>
      <c r="AF113" s="89"/>
      <c r="AG113" s="85"/>
      <c r="AH113" s="85"/>
      <c r="AI113" s="85" t="s">
        <v>521</v>
      </c>
    </row>
    <row r="114" spans="1:35" ht="18.75">
      <c r="A114" s="85"/>
      <c r="B114" s="81" t="s">
        <v>447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3"/>
      <c r="O114" s="92"/>
      <c r="P114" s="92"/>
      <c r="Q114" s="107">
        <f>SUM(Q80:Q113)</f>
        <v>1.434</v>
      </c>
      <c r="R114" s="94"/>
      <c r="S114" s="94"/>
      <c r="T114" s="94"/>
      <c r="U114" s="94"/>
      <c r="V114" s="88"/>
      <c r="W114" s="92"/>
      <c r="X114" s="92"/>
      <c r="Y114" s="92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</row>
    <row r="115" spans="1:35" ht="18.75">
      <c r="A115" s="85"/>
      <c r="B115" s="81" t="s">
        <v>448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3"/>
      <c r="O115" s="92"/>
      <c r="P115" s="92"/>
      <c r="Q115" s="107">
        <f>Q114+Q77</f>
        <v>4.3193</v>
      </c>
      <c r="R115" s="94"/>
      <c r="S115" s="94"/>
      <c r="T115" s="94"/>
      <c r="U115" s="94"/>
      <c r="V115" s="99"/>
      <c r="W115" s="92"/>
      <c r="X115" s="92"/>
      <c r="Y115" s="92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</row>
    <row r="116" spans="1:35" ht="29.25" customHeight="1">
      <c r="A116" s="90" t="s">
        <v>550</v>
      </c>
      <c r="B116" s="91" t="s">
        <v>369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8"/>
      <c r="R116" s="88"/>
      <c r="S116" s="88"/>
      <c r="T116" s="88"/>
      <c r="U116" s="88"/>
      <c r="V116" s="81"/>
      <c r="W116" s="81"/>
      <c r="X116" s="81"/>
      <c r="Y116" s="81"/>
      <c r="Z116" s="89"/>
      <c r="AA116" s="89"/>
      <c r="AB116" s="89"/>
      <c r="AC116" s="89"/>
      <c r="AD116" s="85"/>
      <c r="AE116" s="85"/>
      <c r="AF116" s="89"/>
      <c r="AG116" s="85"/>
      <c r="AH116" s="85"/>
      <c r="AI116" s="85"/>
    </row>
    <row r="117" spans="1:35" ht="15.75">
      <c r="A117" s="90"/>
      <c r="B117" s="97" t="s">
        <v>436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4"/>
      <c r="R117" s="94"/>
      <c r="S117" s="94"/>
      <c r="T117" s="94"/>
      <c r="U117" s="94"/>
      <c r="V117" s="92"/>
      <c r="W117" s="92"/>
      <c r="X117" s="92"/>
      <c r="Y117" s="92"/>
      <c r="Z117" s="89"/>
      <c r="AA117" s="89"/>
      <c r="AB117" s="89"/>
      <c r="AC117" s="89"/>
      <c r="AD117" s="85"/>
      <c r="AE117" s="85"/>
      <c r="AF117" s="89"/>
      <c r="AG117" s="85"/>
      <c r="AH117" s="85"/>
      <c r="AI117" s="85"/>
    </row>
    <row r="118" spans="1:35" ht="31.5">
      <c r="A118" s="85"/>
      <c r="B118" s="92" t="s">
        <v>551</v>
      </c>
      <c r="C118" s="92"/>
      <c r="D118" s="92"/>
      <c r="E118" s="92"/>
      <c r="F118" s="92"/>
      <c r="G118" s="92"/>
      <c r="H118" s="92"/>
      <c r="I118" s="92"/>
      <c r="J118" s="92"/>
      <c r="K118" s="85">
        <v>1965</v>
      </c>
      <c r="L118" s="92">
        <v>25</v>
      </c>
      <c r="M118" s="92"/>
      <c r="N118" s="92" t="s">
        <v>552</v>
      </c>
      <c r="O118" s="102">
        <v>0.51</v>
      </c>
      <c r="P118" s="92"/>
      <c r="Q118" s="94">
        <f aca="true" t="shared" si="0" ref="Q118:Q123">R118+S118+T118</f>
        <v>0.56253</v>
      </c>
      <c r="R118" s="94">
        <v>0.05253000000000001</v>
      </c>
      <c r="S118" s="94">
        <v>0.051000000000000004</v>
      </c>
      <c r="T118" s="94">
        <v>0.459</v>
      </c>
      <c r="U118" s="94"/>
      <c r="V118" s="94"/>
      <c r="W118" s="94"/>
      <c r="X118" s="94"/>
      <c r="Y118" s="94"/>
      <c r="Z118" s="109"/>
      <c r="AA118" s="89"/>
      <c r="AB118" s="89"/>
      <c r="AC118" s="89"/>
      <c r="AD118" s="85">
        <v>2014</v>
      </c>
      <c r="AE118" s="85">
        <v>25</v>
      </c>
      <c r="AF118" s="89"/>
      <c r="AG118" s="85" t="s">
        <v>553</v>
      </c>
      <c r="AH118" s="102">
        <v>0.51</v>
      </c>
      <c r="AI118" s="85"/>
    </row>
    <row r="119" spans="1:35" ht="31.5">
      <c r="A119" s="85"/>
      <c r="B119" s="92" t="s">
        <v>554</v>
      </c>
      <c r="C119" s="92"/>
      <c r="D119" s="92"/>
      <c r="E119" s="92"/>
      <c r="F119" s="92"/>
      <c r="G119" s="92"/>
      <c r="H119" s="92"/>
      <c r="I119" s="92"/>
      <c r="J119" s="92"/>
      <c r="K119" s="85">
        <v>1960</v>
      </c>
      <c r="L119" s="92">
        <v>25</v>
      </c>
      <c r="M119" s="92"/>
      <c r="N119" s="92" t="s">
        <v>555</v>
      </c>
      <c r="O119" s="102">
        <v>0.30000000000000004</v>
      </c>
      <c r="P119" s="92"/>
      <c r="Q119" s="94">
        <f t="shared" si="0"/>
        <v>0.3309</v>
      </c>
      <c r="R119" s="94">
        <v>0.0309</v>
      </c>
      <c r="S119" s="94">
        <v>0.03</v>
      </c>
      <c r="T119" s="94">
        <v>0.27</v>
      </c>
      <c r="U119" s="94"/>
      <c r="V119" s="94"/>
      <c r="W119" s="94"/>
      <c r="X119" s="94"/>
      <c r="Y119" s="94"/>
      <c r="Z119" s="109"/>
      <c r="AA119" s="89"/>
      <c r="AB119" s="89"/>
      <c r="AC119" s="89"/>
      <c r="AD119" s="85">
        <v>2014</v>
      </c>
      <c r="AE119" s="85">
        <v>25</v>
      </c>
      <c r="AF119" s="89"/>
      <c r="AG119" s="85" t="s">
        <v>553</v>
      </c>
      <c r="AH119" s="102">
        <v>0.30000000000000004</v>
      </c>
      <c r="AI119" s="85"/>
    </row>
    <row r="120" spans="1:35" ht="15.75">
      <c r="A120" s="85"/>
      <c r="B120" s="92" t="s">
        <v>556</v>
      </c>
      <c r="C120" s="92"/>
      <c r="D120" s="92"/>
      <c r="E120" s="92"/>
      <c r="F120" s="92"/>
      <c r="G120" s="92"/>
      <c r="H120" s="92"/>
      <c r="I120" s="92"/>
      <c r="J120" s="92"/>
      <c r="K120" s="85">
        <v>1955</v>
      </c>
      <c r="L120" s="92">
        <v>50</v>
      </c>
      <c r="M120" s="92"/>
      <c r="N120" s="92" t="s">
        <v>557</v>
      </c>
      <c r="O120" s="102">
        <v>0.41</v>
      </c>
      <c r="P120" s="92"/>
      <c r="Q120" s="94">
        <f t="shared" si="0"/>
        <v>0.45223</v>
      </c>
      <c r="R120" s="94">
        <v>0.042230000000000004</v>
      </c>
      <c r="S120" s="94">
        <v>0.041</v>
      </c>
      <c r="T120" s="94">
        <v>0.369</v>
      </c>
      <c r="U120" s="94"/>
      <c r="V120" s="94"/>
      <c r="W120" s="94"/>
      <c r="X120" s="94"/>
      <c r="Y120" s="94"/>
      <c r="Z120" s="109"/>
      <c r="AA120" s="89"/>
      <c r="AB120" s="89"/>
      <c r="AC120" s="89"/>
      <c r="AD120" s="85">
        <v>2014</v>
      </c>
      <c r="AE120" s="85">
        <v>25</v>
      </c>
      <c r="AF120" s="89"/>
      <c r="AG120" s="85" t="s">
        <v>553</v>
      </c>
      <c r="AH120" s="102">
        <v>0.41</v>
      </c>
      <c r="AI120" s="85"/>
    </row>
    <row r="121" spans="1:35" ht="31.5">
      <c r="A121" s="85"/>
      <c r="B121" s="92" t="s">
        <v>558</v>
      </c>
      <c r="C121" s="92"/>
      <c r="D121" s="92"/>
      <c r="E121" s="92"/>
      <c r="F121" s="92"/>
      <c r="G121" s="92"/>
      <c r="H121" s="92"/>
      <c r="I121" s="92"/>
      <c r="J121" s="92"/>
      <c r="K121" s="85">
        <v>1968</v>
      </c>
      <c r="L121" s="92">
        <v>25</v>
      </c>
      <c r="M121" s="92"/>
      <c r="N121" s="92" t="s">
        <v>559</v>
      </c>
      <c r="O121" s="102">
        <v>0.1</v>
      </c>
      <c r="P121" s="92"/>
      <c r="Q121" s="94">
        <f t="shared" si="0"/>
        <v>0.08030000000000001</v>
      </c>
      <c r="R121" s="94">
        <v>0.0103</v>
      </c>
      <c r="S121" s="94">
        <v>0.021</v>
      </c>
      <c r="T121" s="94">
        <v>0.049</v>
      </c>
      <c r="U121" s="94"/>
      <c r="V121" s="94"/>
      <c r="W121" s="94"/>
      <c r="X121" s="102"/>
      <c r="Y121" s="94"/>
      <c r="Z121" s="109"/>
      <c r="AA121" s="89"/>
      <c r="AB121" s="89"/>
      <c r="AC121" s="89"/>
      <c r="AD121" s="85">
        <v>2014</v>
      </c>
      <c r="AE121" s="85">
        <v>25</v>
      </c>
      <c r="AF121" s="89"/>
      <c r="AG121" s="85" t="s">
        <v>560</v>
      </c>
      <c r="AH121" s="102">
        <v>0.1</v>
      </c>
      <c r="AI121" s="85"/>
    </row>
    <row r="122" spans="1:35" ht="31.5">
      <c r="A122" s="85"/>
      <c r="B122" s="92" t="s">
        <v>561</v>
      </c>
      <c r="C122" s="92"/>
      <c r="D122" s="92"/>
      <c r="E122" s="92"/>
      <c r="F122" s="92"/>
      <c r="G122" s="92"/>
      <c r="H122" s="92"/>
      <c r="I122" s="92"/>
      <c r="J122" s="92"/>
      <c r="K122" s="85">
        <v>1961</v>
      </c>
      <c r="L122" s="92">
        <v>25</v>
      </c>
      <c r="M122" s="92"/>
      <c r="N122" s="92" t="s">
        <v>562</v>
      </c>
      <c r="O122" s="102">
        <v>0.41</v>
      </c>
      <c r="P122" s="92"/>
      <c r="Q122" s="94">
        <f t="shared" si="0"/>
        <v>0.32923</v>
      </c>
      <c r="R122" s="94">
        <v>0.042230000000000004</v>
      </c>
      <c r="S122" s="94">
        <v>0.08610000000000001</v>
      </c>
      <c r="T122" s="94">
        <v>0.20090000000000002</v>
      </c>
      <c r="U122" s="94"/>
      <c r="V122" s="94"/>
      <c r="W122" s="94"/>
      <c r="X122" s="102"/>
      <c r="Y122" s="94"/>
      <c r="Z122" s="109"/>
      <c r="AA122" s="109"/>
      <c r="AB122" s="89"/>
      <c r="AC122" s="89"/>
      <c r="AD122" s="85">
        <v>2014</v>
      </c>
      <c r="AE122" s="85">
        <v>25</v>
      </c>
      <c r="AF122" s="89"/>
      <c r="AG122" s="85" t="s">
        <v>563</v>
      </c>
      <c r="AH122" s="102">
        <v>0.41</v>
      </c>
      <c r="AI122" s="85"/>
    </row>
    <row r="123" spans="1:35" ht="47.25">
      <c r="A123" s="85"/>
      <c r="B123" s="92" t="s">
        <v>564</v>
      </c>
      <c r="C123" s="92"/>
      <c r="D123" s="92"/>
      <c r="E123" s="92"/>
      <c r="F123" s="92"/>
      <c r="G123" s="92"/>
      <c r="H123" s="92"/>
      <c r="I123" s="92"/>
      <c r="J123" s="92"/>
      <c r="K123" s="85">
        <v>1967</v>
      </c>
      <c r="L123" s="92">
        <v>25</v>
      </c>
      <c r="M123" s="92"/>
      <c r="N123" s="92" t="s">
        <v>565</v>
      </c>
      <c r="O123" s="102">
        <v>0.27</v>
      </c>
      <c r="P123" s="92"/>
      <c r="Q123" s="94">
        <f t="shared" si="0"/>
        <v>0.21681</v>
      </c>
      <c r="R123" s="94">
        <v>0.02781</v>
      </c>
      <c r="S123" s="94">
        <v>0.0567</v>
      </c>
      <c r="T123" s="94">
        <v>0.1323</v>
      </c>
      <c r="U123" s="94"/>
      <c r="V123" s="94"/>
      <c r="W123" s="94"/>
      <c r="X123" s="102"/>
      <c r="Y123" s="94"/>
      <c r="Z123" s="109"/>
      <c r="AA123" s="109"/>
      <c r="AB123" s="89"/>
      <c r="AC123" s="89"/>
      <c r="AD123" s="85">
        <v>2014</v>
      </c>
      <c r="AE123" s="85">
        <v>25</v>
      </c>
      <c r="AF123" s="89"/>
      <c r="AG123" s="85" t="s">
        <v>560</v>
      </c>
      <c r="AH123" s="102">
        <v>0.27</v>
      </c>
      <c r="AI123" s="85"/>
    </row>
    <row r="124" spans="1:35" ht="15.75">
      <c r="A124" s="85"/>
      <c r="B124" s="81" t="s">
        <v>442</v>
      </c>
      <c r="C124" s="92"/>
      <c r="D124" s="92"/>
      <c r="E124" s="92"/>
      <c r="F124" s="92"/>
      <c r="G124" s="92"/>
      <c r="H124" s="92"/>
      <c r="I124" s="92"/>
      <c r="J124" s="92"/>
      <c r="K124" s="81"/>
      <c r="L124" s="85"/>
      <c r="M124" s="85"/>
      <c r="N124" s="85"/>
      <c r="O124" s="88">
        <f>SUM(O118:O123)</f>
        <v>2</v>
      </c>
      <c r="P124" s="94"/>
      <c r="Q124" s="88">
        <f>SUM(Q118:Q123)</f>
        <v>1.9720000000000002</v>
      </c>
      <c r="R124" s="94"/>
      <c r="S124" s="94"/>
      <c r="T124" s="102"/>
      <c r="U124" s="94"/>
      <c r="V124" s="99"/>
      <c r="W124" s="92"/>
      <c r="X124" s="92"/>
      <c r="Y124" s="92"/>
      <c r="Z124" s="89"/>
      <c r="AA124" s="89"/>
      <c r="AB124" s="89"/>
      <c r="AC124" s="89"/>
      <c r="AD124" s="85"/>
      <c r="AE124" s="85"/>
      <c r="AF124" s="89"/>
      <c r="AG124" s="85"/>
      <c r="AH124" s="88">
        <f>SUM(AH118:AH123)</f>
        <v>2</v>
      </c>
      <c r="AI124" s="85"/>
    </row>
    <row r="125" spans="1:35" ht="15.75">
      <c r="A125" s="96"/>
      <c r="B125" s="97" t="s">
        <v>443</v>
      </c>
      <c r="C125" s="92"/>
      <c r="D125" s="92"/>
      <c r="E125" s="92"/>
      <c r="F125" s="92"/>
      <c r="G125" s="92"/>
      <c r="H125" s="92"/>
      <c r="I125" s="92"/>
      <c r="J125" s="92"/>
      <c r="K125" s="85"/>
      <c r="L125" s="85"/>
      <c r="M125" s="85"/>
      <c r="N125" s="85"/>
      <c r="O125" s="85"/>
      <c r="P125" s="92"/>
      <c r="Q125" s="94"/>
      <c r="R125" s="94"/>
      <c r="S125" s="94"/>
      <c r="T125" s="102"/>
      <c r="U125" s="94"/>
      <c r="V125" s="92"/>
      <c r="W125" s="92"/>
      <c r="X125" s="92"/>
      <c r="Y125" s="92"/>
      <c r="Z125" s="89"/>
      <c r="AA125" s="89"/>
      <c r="AB125" s="89"/>
      <c r="AC125" s="89"/>
      <c r="AD125" s="85"/>
      <c r="AE125" s="85"/>
      <c r="AF125" s="89"/>
      <c r="AG125" s="85"/>
      <c r="AH125" s="85"/>
      <c r="AI125" s="85"/>
    </row>
    <row r="126" spans="1:35" ht="31.5">
      <c r="A126" s="85"/>
      <c r="B126" s="92" t="s">
        <v>566</v>
      </c>
      <c r="C126" s="92"/>
      <c r="D126" s="92"/>
      <c r="E126" s="92"/>
      <c r="F126" s="92"/>
      <c r="G126" s="92"/>
      <c r="H126" s="92"/>
      <c r="I126" s="92"/>
      <c r="J126" s="92"/>
      <c r="K126" s="85">
        <v>1979</v>
      </c>
      <c r="L126" s="85">
        <v>25</v>
      </c>
      <c r="M126" s="85"/>
      <c r="N126" s="85" t="s">
        <v>567</v>
      </c>
      <c r="O126" s="85">
        <v>1.1</v>
      </c>
      <c r="P126" s="92"/>
      <c r="Q126" s="94">
        <f>R126+S126+T126</f>
        <v>1.2133</v>
      </c>
      <c r="R126" s="94">
        <v>0.11330000000000001</v>
      </c>
      <c r="S126" s="94">
        <v>0.33</v>
      </c>
      <c r="T126" s="102">
        <v>0.77</v>
      </c>
      <c r="U126" s="94"/>
      <c r="V126" s="94"/>
      <c r="W126" s="94"/>
      <c r="X126" s="94"/>
      <c r="Y126" s="94"/>
      <c r="Z126" s="89"/>
      <c r="AA126" s="89"/>
      <c r="AB126" s="89"/>
      <c r="AC126" s="89"/>
      <c r="AD126" s="85">
        <v>2014</v>
      </c>
      <c r="AE126" s="85">
        <v>25</v>
      </c>
      <c r="AF126" s="89"/>
      <c r="AG126" s="85" t="s">
        <v>568</v>
      </c>
      <c r="AH126" s="110">
        <v>1.1</v>
      </c>
      <c r="AI126" s="85"/>
    </row>
    <row r="127" spans="1:35" ht="15.75">
      <c r="A127" s="85"/>
      <c r="B127" s="81" t="s">
        <v>447</v>
      </c>
      <c r="C127" s="92"/>
      <c r="D127" s="92"/>
      <c r="E127" s="92"/>
      <c r="F127" s="92"/>
      <c r="G127" s="92"/>
      <c r="H127" s="92"/>
      <c r="I127" s="92"/>
      <c r="J127" s="92"/>
      <c r="K127" s="85"/>
      <c r="L127" s="85"/>
      <c r="M127" s="85"/>
      <c r="N127" s="85"/>
      <c r="O127" s="88">
        <f>SUM(O126)</f>
        <v>1.1</v>
      </c>
      <c r="P127" s="100"/>
      <c r="Q127" s="88">
        <f>SUM(Q126)</f>
        <v>1.2133</v>
      </c>
      <c r="R127" s="94"/>
      <c r="S127" s="94"/>
      <c r="T127" s="102"/>
      <c r="U127" s="94"/>
      <c r="V127" s="99"/>
      <c r="W127" s="92"/>
      <c r="X127" s="92"/>
      <c r="Y127" s="92"/>
      <c r="Z127" s="89"/>
      <c r="AA127" s="89"/>
      <c r="AB127" s="89"/>
      <c r="AC127" s="89"/>
      <c r="AD127" s="85"/>
      <c r="AE127" s="85"/>
      <c r="AF127" s="85"/>
      <c r="AG127" s="85"/>
      <c r="AH127" s="88">
        <v>1.1</v>
      </c>
      <c r="AI127" s="85"/>
    </row>
    <row r="128" spans="1:35" ht="15.75">
      <c r="A128" s="85"/>
      <c r="B128" s="81" t="s">
        <v>448</v>
      </c>
      <c r="C128" s="92"/>
      <c r="D128" s="92"/>
      <c r="E128" s="92"/>
      <c r="F128" s="92"/>
      <c r="G128" s="92"/>
      <c r="H128" s="92"/>
      <c r="I128" s="92"/>
      <c r="J128" s="92"/>
      <c r="K128" s="85"/>
      <c r="L128" s="85"/>
      <c r="M128" s="85"/>
      <c r="N128" s="85"/>
      <c r="O128" s="88">
        <f>O124+O127</f>
        <v>3.1</v>
      </c>
      <c r="P128" s="92"/>
      <c r="Q128" s="88">
        <f>Q124+Q127</f>
        <v>3.1853000000000002</v>
      </c>
      <c r="R128" s="94"/>
      <c r="S128" s="94"/>
      <c r="T128" s="102"/>
      <c r="U128" s="94"/>
      <c r="V128" s="99"/>
      <c r="W128" s="92"/>
      <c r="X128" s="92"/>
      <c r="Y128" s="92"/>
      <c r="Z128" s="89"/>
      <c r="AA128" s="89"/>
      <c r="AB128" s="89"/>
      <c r="AC128" s="89"/>
      <c r="AD128" s="85"/>
      <c r="AE128" s="85"/>
      <c r="AF128" s="85"/>
      <c r="AG128" s="85"/>
      <c r="AH128" s="88">
        <f>AH127+AH124</f>
        <v>3.1</v>
      </c>
      <c r="AI128" s="85"/>
    </row>
    <row r="129" spans="1:35" ht="18.75">
      <c r="A129" s="90" t="s">
        <v>371</v>
      </c>
      <c r="B129" s="101" t="s">
        <v>372</v>
      </c>
      <c r="C129" s="92"/>
      <c r="D129" s="92"/>
      <c r="E129" s="92"/>
      <c r="F129" s="92"/>
      <c r="G129" s="92"/>
      <c r="H129" s="92"/>
      <c r="I129" s="92"/>
      <c r="J129" s="92"/>
      <c r="K129" s="111"/>
      <c r="L129" s="88"/>
      <c r="M129" s="111"/>
      <c r="N129" s="85"/>
      <c r="O129" s="111"/>
      <c r="P129" s="92"/>
      <c r="Q129" s="88"/>
      <c r="R129" s="94"/>
      <c r="S129" s="94"/>
      <c r="T129" s="102"/>
      <c r="U129" s="94"/>
      <c r="V129" s="92"/>
      <c r="W129" s="92"/>
      <c r="X129" s="92"/>
      <c r="Y129" s="92"/>
      <c r="Z129" s="89"/>
      <c r="AA129" s="89"/>
      <c r="AB129" s="89"/>
      <c r="AC129" s="89"/>
      <c r="AD129" s="85"/>
      <c r="AE129" s="85"/>
      <c r="AF129" s="95"/>
      <c r="AG129" s="85"/>
      <c r="AH129" s="111"/>
      <c r="AI129" s="85"/>
    </row>
    <row r="130" spans="1:35" ht="15.75">
      <c r="A130" s="96"/>
      <c r="B130" s="97" t="s">
        <v>436</v>
      </c>
      <c r="C130" s="92"/>
      <c r="D130" s="92"/>
      <c r="E130" s="92"/>
      <c r="F130" s="92"/>
      <c r="G130" s="92"/>
      <c r="H130" s="92"/>
      <c r="I130" s="92"/>
      <c r="J130" s="92"/>
      <c r="K130" s="85"/>
      <c r="L130" s="85"/>
      <c r="M130" s="85"/>
      <c r="N130" s="85"/>
      <c r="O130" s="85"/>
      <c r="P130" s="92"/>
      <c r="Q130" s="94"/>
      <c r="R130" s="94"/>
      <c r="S130" s="94"/>
      <c r="T130" s="102"/>
      <c r="U130" s="94"/>
      <c r="V130" s="92"/>
      <c r="W130" s="92"/>
      <c r="X130" s="92"/>
      <c r="Y130" s="92"/>
      <c r="Z130" s="89"/>
      <c r="AA130" s="89"/>
      <c r="AB130" s="89"/>
      <c r="AC130" s="89"/>
      <c r="AD130" s="85"/>
      <c r="AE130" s="85"/>
      <c r="AF130" s="89"/>
      <c r="AG130" s="85"/>
      <c r="AH130" s="85"/>
      <c r="AI130" s="85"/>
    </row>
    <row r="131" spans="1:35" ht="47.25">
      <c r="A131" s="85"/>
      <c r="B131" s="112" t="s">
        <v>569</v>
      </c>
      <c r="C131" s="92"/>
      <c r="D131" s="92"/>
      <c r="E131" s="92"/>
      <c r="F131" s="92"/>
      <c r="G131" s="92"/>
      <c r="H131" s="92"/>
      <c r="I131" s="113"/>
      <c r="J131" s="92"/>
      <c r="K131" s="85" t="s">
        <v>570</v>
      </c>
      <c r="L131" s="85">
        <v>7</v>
      </c>
      <c r="M131" s="85" t="s">
        <v>571</v>
      </c>
      <c r="N131" s="85" t="s">
        <v>572</v>
      </c>
      <c r="O131" s="102">
        <v>2.41</v>
      </c>
      <c r="P131" s="92"/>
      <c r="Q131" s="94">
        <f>S131+T131+R131</f>
        <v>1.904165</v>
      </c>
      <c r="R131" s="94">
        <v>0.2169</v>
      </c>
      <c r="S131" s="94">
        <v>0.468265</v>
      </c>
      <c r="T131" s="102">
        <v>1.219</v>
      </c>
      <c r="U131" s="94"/>
      <c r="V131" s="94"/>
      <c r="W131" s="94"/>
      <c r="X131" s="94"/>
      <c r="Y131" s="102"/>
      <c r="Z131" s="89"/>
      <c r="AA131" s="89"/>
      <c r="AB131" s="89"/>
      <c r="AC131" s="89"/>
      <c r="AD131" s="85">
        <v>2014</v>
      </c>
      <c r="AE131" s="85">
        <v>15</v>
      </c>
      <c r="AF131" s="85" t="s">
        <v>573</v>
      </c>
      <c r="AG131" s="85" t="s">
        <v>574</v>
      </c>
      <c r="AH131" s="85">
        <v>2.41</v>
      </c>
      <c r="AI131" s="85"/>
    </row>
    <row r="132" spans="1:35" ht="38.25" customHeight="1">
      <c r="A132" s="85"/>
      <c r="B132" s="92" t="s">
        <v>575</v>
      </c>
      <c r="C132" s="92"/>
      <c r="D132" s="92"/>
      <c r="E132" s="92"/>
      <c r="F132" s="92"/>
      <c r="G132" s="92"/>
      <c r="H132" s="92"/>
      <c r="I132" s="113"/>
      <c r="J132" s="92"/>
      <c r="K132" s="85">
        <v>1998</v>
      </c>
      <c r="L132" s="85">
        <v>7</v>
      </c>
      <c r="M132" s="85" t="s">
        <v>571</v>
      </c>
      <c r="N132" s="85" t="s">
        <v>572</v>
      </c>
      <c r="O132" s="102">
        <v>0.2</v>
      </c>
      <c r="P132" s="92"/>
      <c r="Q132" s="94">
        <f aca="true" t="shared" si="1" ref="Q132:Q141">R132+S132+T132</f>
        <v>0.15800000000000003</v>
      </c>
      <c r="R132" s="94">
        <v>0.018000000000000002</v>
      </c>
      <c r="S132" s="94">
        <v>0.038860000000000006</v>
      </c>
      <c r="T132" s="102">
        <v>0.10114000000000001</v>
      </c>
      <c r="U132" s="94"/>
      <c r="V132" s="94"/>
      <c r="W132" s="94"/>
      <c r="X132" s="94"/>
      <c r="Y132" s="102"/>
      <c r="Z132" s="89"/>
      <c r="AA132" s="89"/>
      <c r="AB132" s="89"/>
      <c r="AC132" s="89"/>
      <c r="AD132" s="85">
        <v>2014</v>
      </c>
      <c r="AE132" s="85">
        <v>15</v>
      </c>
      <c r="AF132" s="85" t="s">
        <v>573</v>
      </c>
      <c r="AG132" s="85" t="s">
        <v>574</v>
      </c>
      <c r="AH132" s="85">
        <v>0.2</v>
      </c>
      <c r="AI132" s="85"/>
    </row>
    <row r="133" spans="1:35" ht="36" customHeight="1">
      <c r="A133" s="85"/>
      <c r="B133" s="92" t="s">
        <v>576</v>
      </c>
      <c r="C133" s="92"/>
      <c r="D133" s="92"/>
      <c r="E133" s="92"/>
      <c r="F133" s="92"/>
      <c r="G133" s="92"/>
      <c r="H133" s="92"/>
      <c r="I133" s="113"/>
      <c r="J133" s="92"/>
      <c r="K133" s="85" t="s">
        <v>577</v>
      </c>
      <c r="L133" s="85">
        <v>7</v>
      </c>
      <c r="M133" s="85" t="s">
        <v>571</v>
      </c>
      <c r="N133" s="85" t="s">
        <v>572</v>
      </c>
      <c r="O133" s="102">
        <v>0.96</v>
      </c>
      <c r="P133" s="92"/>
      <c r="Q133" s="94">
        <f t="shared" si="1"/>
        <v>0.758394</v>
      </c>
      <c r="R133" s="94">
        <v>0.0864</v>
      </c>
      <c r="S133" s="94">
        <v>0.186523</v>
      </c>
      <c r="T133" s="102">
        <v>0.485471</v>
      </c>
      <c r="U133" s="94"/>
      <c r="V133" s="94"/>
      <c r="W133" s="94"/>
      <c r="X133" s="94"/>
      <c r="Y133" s="102"/>
      <c r="Z133" s="89"/>
      <c r="AA133" s="89"/>
      <c r="AB133" s="89"/>
      <c r="AC133" s="89"/>
      <c r="AD133" s="85">
        <v>2014</v>
      </c>
      <c r="AE133" s="85">
        <v>15</v>
      </c>
      <c r="AF133" s="85" t="s">
        <v>573</v>
      </c>
      <c r="AG133" s="85" t="s">
        <v>574</v>
      </c>
      <c r="AH133" s="85">
        <v>0.96</v>
      </c>
      <c r="AI133" s="85"/>
    </row>
    <row r="134" spans="1:35" ht="51" customHeight="1">
      <c r="A134" s="85"/>
      <c r="B134" s="92" t="s">
        <v>578</v>
      </c>
      <c r="C134" s="92"/>
      <c r="D134" s="92"/>
      <c r="E134" s="92"/>
      <c r="F134" s="92"/>
      <c r="G134" s="92"/>
      <c r="H134" s="92"/>
      <c r="I134" s="113"/>
      <c r="J134" s="92"/>
      <c r="K134" s="85" t="s">
        <v>579</v>
      </c>
      <c r="L134" s="85">
        <v>7</v>
      </c>
      <c r="M134" s="85" t="s">
        <v>571</v>
      </c>
      <c r="N134" s="85" t="s">
        <v>572</v>
      </c>
      <c r="O134" s="102">
        <v>1.15</v>
      </c>
      <c r="P134" s="92"/>
      <c r="Q134" s="94">
        <f t="shared" si="1"/>
        <v>0.9085</v>
      </c>
      <c r="R134" s="94">
        <v>0.10350000000000001</v>
      </c>
      <c r="S134" s="94">
        <v>0.22344599999999998</v>
      </c>
      <c r="T134" s="102">
        <v>0.581554</v>
      </c>
      <c r="U134" s="94"/>
      <c r="V134" s="94"/>
      <c r="W134" s="94"/>
      <c r="X134" s="94"/>
      <c r="Y134" s="102"/>
      <c r="Z134" s="89"/>
      <c r="AA134" s="89"/>
      <c r="AB134" s="89"/>
      <c r="AC134" s="89"/>
      <c r="AD134" s="85">
        <v>2014</v>
      </c>
      <c r="AE134" s="85">
        <v>15</v>
      </c>
      <c r="AF134" s="85" t="s">
        <v>573</v>
      </c>
      <c r="AG134" s="85" t="s">
        <v>574</v>
      </c>
      <c r="AH134" s="85">
        <v>1.15</v>
      </c>
      <c r="AI134" s="85"/>
    </row>
    <row r="135" spans="1:35" ht="31.5">
      <c r="A135" s="85"/>
      <c r="B135" s="92" t="s">
        <v>580</v>
      </c>
      <c r="C135" s="92"/>
      <c r="D135" s="92"/>
      <c r="E135" s="92"/>
      <c r="F135" s="92"/>
      <c r="G135" s="92"/>
      <c r="H135" s="92"/>
      <c r="I135" s="113"/>
      <c r="J135" s="92"/>
      <c r="K135" s="85" t="s">
        <v>581</v>
      </c>
      <c r="L135" s="85">
        <v>7</v>
      </c>
      <c r="M135" s="85" t="s">
        <v>571</v>
      </c>
      <c r="N135" s="85" t="s">
        <v>572</v>
      </c>
      <c r="O135" s="102">
        <v>0.88</v>
      </c>
      <c r="P135" s="92"/>
      <c r="Q135" s="94">
        <f t="shared" si="1"/>
        <v>0.6952</v>
      </c>
      <c r="R135" s="94">
        <v>0.0792</v>
      </c>
      <c r="S135" s="94">
        <v>0.170985</v>
      </c>
      <c r="T135" s="102">
        <v>0.445015</v>
      </c>
      <c r="U135" s="94"/>
      <c r="V135" s="94"/>
      <c r="W135" s="94"/>
      <c r="X135" s="94"/>
      <c r="Y135" s="102"/>
      <c r="Z135" s="89"/>
      <c r="AA135" s="89"/>
      <c r="AB135" s="89"/>
      <c r="AC135" s="89"/>
      <c r="AD135" s="85">
        <v>2014</v>
      </c>
      <c r="AE135" s="85">
        <v>15</v>
      </c>
      <c r="AF135" s="85" t="s">
        <v>573</v>
      </c>
      <c r="AG135" s="85" t="s">
        <v>574</v>
      </c>
      <c r="AH135" s="85">
        <v>0.88</v>
      </c>
      <c r="AI135" s="85"/>
    </row>
    <row r="136" spans="1:35" ht="47.25">
      <c r="A136" s="85"/>
      <c r="B136" s="92" t="s">
        <v>582</v>
      </c>
      <c r="C136" s="92"/>
      <c r="D136" s="92"/>
      <c r="E136" s="92"/>
      <c r="F136" s="92"/>
      <c r="G136" s="92"/>
      <c r="H136" s="92"/>
      <c r="I136" s="113"/>
      <c r="J136" s="92"/>
      <c r="K136" s="85" t="s">
        <v>583</v>
      </c>
      <c r="L136" s="85" t="s">
        <v>584</v>
      </c>
      <c r="M136" s="85" t="s">
        <v>585</v>
      </c>
      <c r="N136" s="85" t="s">
        <v>572</v>
      </c>
      <c r="O136" s="102">
        <v>0.89</v>
      </c>
      <c r="P136" s="92"/>
      <c r="Q136" s="94">
        <f t="shared" si="1"/>
        <v>0.7031000000000001</v>
      </c>
      <c r="R136" s="94">
        <v>0.0801</v>
      </c>
      <c r="S136" s="94">
        <v>0.172928</v>
      </c>
      <c r="T136" s="102">
        <v>0.45007199999999997</v>
      </c>
      <c r="U136" s="94"/>
      <c r="V136" s="94"/>
      <c r="W136" s="94"/>
      <c r="X136" s="94"/>
      <c r="Y136" s="102"/>
      <c r="Z136" s="89"/>
      <c r="AA136" s="89"/>
      <c r="AB136" s="89"/>
      <c r="AC136" s="89"/>
      <c r="AD136" s="85">
        <v>2014</v>
      </c>
      <c r="AE136" s="85">
        <v>15</v>
      </c>
      <c r="AF136" s="85" t="s">
        <v>573</v>
      </c>
      <c r="AG136" s="85" t="s">
        <v>574</v>
      </c>
      <c r="AH136" s="85">
        <v>0.89</v>
      </c>
      <c r="AI136" s="85"/>
    </row>
    <row r="137" spans="1:35" ht="65.25" customHeight="1">
      <c r="A137" s="85"/>
      <c r="B137" s="92" t="s">
        <v>586</v>
      </c>
      <c r="C137" s="92"/>
      <c r="D137" s="92"/>
      <c r="E137" s="92"/>
      <c r="F137" s="92"/>
      <c r="G137" s="92"/>
      <c r="H137" s="92"/>
      <c r="I137" s="113"/>
      <c r="J137" s="92"/>
      <c r="K137" s="85" t="s">
        <v>587</v>
      </c>
      <c r="L137" s="85">
        <v>7</v>
      </c>
      <c r="M137" s="85" t="s">
        <v>571</v>
      </c>
      <c r="N137" s="85" t="s">
        <v>572</v>
      </c>
      <c r="O137" s="102">
        <v>1.05</v>
      </c>
      <c r="P137" s="92"/>
      <c r="Q137" s="94">
        <f t="shared" si="1"/>
        <v>0.8295</v>
      </c>
      <c r="R137" s="94">
        <v>0.0945</v>
      </c>
      <c r="S137" s="94">
        <v>0.204016</v>
      </c>
      <c r="T137" s="102">
        <v>0.530984</v>
      </c>
      <c r="U137" s="94"/>
      <c r="V137" s="94"/>
      <c r="W137" s="94"/>
      <c r="X137" s="94"/>
      <c r="Y137" s="102"/>
      <c r="Z137" s="89"/>
      <c r="AA137" s="89"/>
      <c r="AB137" s="89"/>
      <c r="AC137" s="89"/>
      <c r="AD137" s="85">
        <v>2014</v>
      </c>
      <c r="AE137" s="85">
        <v>15</v>
      </c>
      <c r="AF137" s="85" t="s">
        <v>573</v>
      </c>
      <c r="AG137" s="85" t="s">
        <v>574</v>
      </c>
      <c r="AH137" s="85">
        <v>1.05</v>
      </c>
      <c r="AI137" s="85"/>
    </row>
    <row r="138" spans="1:35" ht="30.75" customHeight="1">
      <c r="A138" s="85"/>
      <c r="B138" s="92" t="s">
        <v>588</v>
      </c>
      <c r="C138" s="92"/>
      <c r="D138" s="92"/>
      <c r="E138" s="92"/>
      <c r="F138" s="92"/>
      <c r="G138" s="92"/>
      <c r="H138" s="92"/>
      <c r="I138" s="113"/>
      <c r="J138" s="92"/>
      <c r="K138" s="85">
        <v>1995</v>
      </c>
      <c r="L138" s="85">
        <v>7</v>
      </c>
      <c r="M138" s="85" t="s">
        <v>589</v>
      </c>
      <c r="N138" s="85" t="s">
        <v>572</v>
      </c>
      <c r="O138" s="102">
        <v>1.35</v>
      </c>
      <c r="P138" s="92"/>
      <c r="Q138" s="94">
        <f t="shared" si="1"/>
        <v>1.0665</v>
      </c>
      <c r="R138" s="94">
        <v>0.12150000000000001</v>
      </c>
      <c r="S138" s="94">
        <v>0.262306</v>
      </c>
      <c r="T138" s="102">
        <v>0.682694</v>
      </c>
      <c r="U138" s="94"/>
      <c r="V138" s="94"/>
      <c r="W138" s="94"/>
      <c r="X138" s="94"/>
      <c r="Y138" s="102"/>
      <c r="Z138" s="89"/>
      <c r="AA138" s="89"/>
      <c r="AB138" s="89"/>
      <c r="AC138" s="89"/>
      <c r="AD138" s="85">
        <v>2014</v>
      </c>
      <c r="AE138" s="85">
        <v>15</v>
      </c>
      <c r="AF138" s="85" t="s">
        <v>573</v>
      </c>
      <c r="AG138" s="85" t="s">
        <v>574</v>
      </c>
      <c r="AH138" s="85">
        <v>1.35</v>
      </c>
      <c r="AI138" s="85"/>
    </row>
    <row r="139" spans="1:35" ht="24.75" customHeight="1">
      <c r="A139" s="85"/>
      <c r="B139" s="92" t="s">
        <v>590</v>
      </c>
      <c r="C139" s="92"/>
      <c r="D139" s="92"/>
      <c r="E139" s="92"/>
      <c r="F139" s="92"/>
      <c r="G139" s="92"/>
      <c r="H139" s="92"/>
      <c r="I139" s="113"/>
      <c r="J139" s="92"/>
      <c r="K139" s="85">
        <v>1957</v>
      </c>
      <c r="L139" s="85">
        <v>7</v>
      </c>
      <c r="M139" s="85" t="s">
        <v>589</v>
      </c>
      <c r="N139" s="85" t="s">
        <v>572</v>
      </c>
      <c r="O139" s="102">
        <v>0.55</v>
      </c>
      <c r="P139" s="92"/>
      <c r="Q139" s="94">
        <f t="shared" si="1"/>
        <v>0.4345</v>
      </c>
      <c r="R139" s="94">
        <v>0.0495</v>
      </c>
      <c r="S139" s="94">
        <v>0.10686599999999999</v>
      </c>
      <c r="T139" s="102">
        <v>0.278134</v>
      </c>
      <c r="U139" s="94"/>
      <c r="V139" s="94"/>
      <c r="W139" s="94"/>
      <c r="X139" s="94"/>
      <c r="Y139" s="102"/>
      <c r="Z139" s="89"/>
      <c r="AA139" s="89"/>
      <c r="AB139" s="89"/>
      <c r="AC139" s="89"/>
      <c r="AD139" s="85">
        <v>2014</v>
      </c>
      <c r="AE139" s="85">
        <v>15</v>
      </c>
      <c r="AF139" s="85" t="s">
        <v>573</v>
      </c>
      <c r="AG139" s="85" t="s">
        <v>574</v>
      </c>
      <c r="AH139" s="85">
        <v>0.55</v>
      </c>
      <c r="AI139" s="85"/>
    </row>
    <row r="140" spans="1:35" ht="56.25" customHeight="1">
      <c r="A140" s="85"/>
      <c r="B140" s="682" t="s">
        <v>691</v>
      </c>
      <c r="C140" s="92"/>
      <c r="D140" s="92"/>
      <c r="E140" s="92"/>
      <c r="F140" s="92"/>
      <c r="G140" s="92"/>
      <c r="H140" s="92"/>
      <c r="I140" s="113"/>
      <c r="J140" s="92"/>
      <c r="K140" s="85" t="s">
        <v>591</v>
      </c>
      <c r="L140" s="85">
        <v>15</v>
      </c>
      <c r="M140" s="85" t="s">
        <v>592</v>
      </c>
      <c r="N140" s="85" t="s">
        <v>572</v>
      </c>
      <c r="O140" s="102">
        <v>1</v>
      </c>
      <c r="P140" s="92"/>
      <c r="Q140" s="94">
        <f t="shared" si="1"/>
        <v>0.79</v>
      </c>
      <c r="R140" s="94">
        <v>0.09</v>
      </c>
      <c r="S140" s="94">
        <v>0.194301</v>
      </c>
      <c r="T140" s="102">
        <v>0.505699</v>
      </c>
      <c r="U140" s="94"/>
      <c r="V140" s="94"/>
      <c r="W140" s="94"/>
      <c r="X140" s="94"/>
      <c r="Y140" s="102"/>
      <c r="Z140" s="89"/>
      <c r="AA140" s="89"/>
      <c r="AB140" s="89"/>
      <c r="AC140" s="89"/>
      <c r="AD140" s="85">
        <v>2014</v>
      </c>
      <c r="AE140" s="85">
        <v>15</v>
      </c>
      <c r="AF140" s="85" t="s">
        <v>573</v>
      </c>
      <c r="AG140" s="85" t="s">
        <v>574</v>
      </c>
      <c r="AH140" s="85">
        <v>1</v>
      </c>
      <c r="AI140" s="85"/>
    </row>
    <row r="141" spans="1:35" ht="25.5" customHeight="1">
      <c r="A141" s="85"/>
      <c r="B141" s="92" t="s">
        <v>593</v>
      </c>
      <c r="C141" s="92"/>
      <c r="D141" s="92"/>
      <c r="E141" s="92"/>
      <c r="F141" s="92"/>
      <c r="G141" s="92"/>
      <c r="H141" s="92"/>
      <c r="I141" s="113"/>
      <c r="J141" s="92"/>
      <c r="K141" s="85">
        <v>1995</v>
      </c>
      <c r="L141" s="85">
        <v>7</v>
      </c>
      <c r="M141" s="85" t="s">
        <v>571</v>
      </c>
      <c r="N141" s="85" t="s">
        <v>572</v>
      </c>
      <c r="O141" s="102">
        <v>0.86</v>
      </c>
      <c r="P141" s="92"/>
      <c r="Q141" s="94">
        <f t="shared" si="1"/>
        <v>0.6794</v>
      </c>
      <c r="R141" s="94">
        <v>0.07740000000000001</v>
      </c>
      <c r="S141" s="94">
        <v>0.167099</v>
      </c>
      <c r="T141" s="102">
        <v>0.434901</v>
      </c>
      <c r="U141" s="94"/>
      <c r="V141" s="94"/>
      <c r="W141" s="94"/>
      <c r="X141" s="94"/>
      <c r="Y141" s="102"/>
      <c r="Z141" s="89"/>
      <c r="AA141" s="89"/>
      <c r="AB141" s="89"/>
      <c r="AC141" s="89"/>
      <c r="AD141" s="85">
        <v>2014</v>
      </c>
      <c r="AE141" s="85">
        <v>15</v>
      </c>
      <c r="AF141" s="85" t="s">
        <v>573</v>
      </c>
      <c r="AG141" s="85" t="s">
        <v>574</v>
      </c>
      <c r="AH141" s="85">
        <v>0.86</v>
      </c>
      <c r="AI141" s="85"/>
    </row>
    <row r="142" spans="1:35" ht="15.75">
      <c r="A142" s="85"/>
      <c r="B142" s="81" t="s">
        <v>442</v>
      </c>
      <c r="C142" s="92"/>
      <c r="D142" s="92"/>
      <c r="E142" s="92"/>
      <c r="F142" s="92"/>
      <c r="G142" s="92"/>
      <c r="H142" s="92"/>
      <c r="I142" s="113"/>
      <c r="J142" s="92"/>
      <c r="K142" s="85"/>
      <c r="L142" s="85"/>
      <c r="M142" s="85"/>
      <c r="N142" s="85"/>
      <c r="O142" s="88">
        <f>SUM(O131:O141)</f>
        <v>11.3</v>
      </c>
      <c r="P142" s="100"/>
      <c r="Q142" s="88">
        <f>SUM(Q131:Q141)</f>
        <v>8.927259000000001</v>
      </c>
      <c r="R142" s="94"/>
      <c r="S142" s="94"/>
      <c r="T142" s="102"/>
      <c r="U142" s="94"/>
      <c r="V142" s="114"/>
      <c r="W142" s="92"/>
      <c r="X142" s="92"/>
      <c r="Y142" s="92"/>
      <c r="Z142" s="89"/>
      <c r="AA142" s="89"/>
      <c r="AB142" s="89"/>
      <c r="AC142" s="89"/>
      <c r="AD142" s="85"/>
      <c r="AE142" s="85"/>
      <c r="AF142" s="85"/>
      <c r="AG142" s="85"/>
      <c r="AH142" s="88">
        <f>SUM(AH131:AH141)</f>
        <v>11.3</v>
      </c>
      <c r="AI142" s="85"/>
    </row>
    <row r="143" spans="1:35" ht="15.75">
      <c r="A143" s="96"/>
      <c r="B143" s="97" t="s">
        <v>457</v>
      </c>
      <c r="C143" s="92"/>
      <c r="D143" s="92"/>
      <c r="E143" s="92"/>
      <c r="F143" s="92"/>
      <c r="G143" s="92"/>
      <c r="H143" s="92"/>
      <c r="I143" s="113"/>
      <c r="J143" s="92"/>
      <c r="K143" s="85"/>
      <c r="L143" s="85"/>
      <c r="M143" s="85"/>
      <c r="N143" s="85"/>
      <c r="O143" s="111"/>
      <c r="P143" s="93"/>
      <c r="Q143" s="111"/>
      <c r="R143" s="94"/>
      <c r="S143" s="94"/>
      <c r="T143" s="102"/>
      <c r="U143" s="94"/>
      <c r="V143" s="92"/>
      <c r="W143" s="92"/>
      <c r="X143" s="92"/>
      <c r="Y143" s="92"/>
      <c r="Z143" s="89"/>
      <c r="AA143" s="89"/>
      <c r="AB143" s="89"/>
      <c r="AC143" s="89"/>
      <c r="AD143" s="85"/>
      <c r="AE143" s="85"/>
      <c r="AF143" s="89"/>
      <c r="AG143" s="85"/>
      <c r="AH143" s="111"/>
      <c r="AI143" s="85"/>
    </row>
    <row r="144" spans="1:35" ht="15.75">
      <c r="A144" s="96"/>
      <c r="B144" s="81" t="s">
        <v>594</v>
      </c>
      <c r="C144" s="92"/>
      <c r="D144" s="92"/>
      <c r="E144" s="92"/>
      <c r="F144" s="92"/>
      <c r="G144" s="92"/>
      <c r="H144" s="92"/>
      <c r="I144" s="113"/>
      <c r="J144" s="92"/>
      <c r="K144" s="85"/>
      <c r="L144" s="85"/>
      <c r="M144" s="85"/>
      <c r="N144" s="85"/>
      <c r="O144" s="102"/>
      <c r="P144" s="92"/>
      <c r="Q144" s="94"/>
      <c r="R144" s="94"/>
      <c r="S144" s="94"/>
      <c r="T144" s="102"/>
      <c r="U144" s="94"/>
      <c r="V144" s="92"/>
      <c r="W144" s="92"/>
      <c r="X144" s="92"/>
      <c r="Y144" s="92"/>
      <c r="Z144" s="89"/>
      <c r="AA144" s="89"/>
      <c r="AB144" s="89"/>
      <c r="AC144" s="89"/>
      <c r="AD144" s="85"/>
      <c r="AE144" s="85"/>
      <c r="AF144" s="89"/>
      <c r="AG144" s="85"/>
      <c r="AH144" s="102"/>
      <c r="AI144" s="85"/>
    </row>
    <row r="145" spans="1:35" ht="63">
      <c r="A145" s="85"/>
      <c r="B145" s="92" t="s">
        <v>595</v>
      </c>
      <c r="C145" s="92"/>
      <c r="D145" s="92"/>
      <c r="E145" s="92"/>
      <c r="F145" s="92"/>
      <c r="G145" s="92"/>
      <c r="H145" s="92"/>
      <c r="I145" s="113"/>
      <c r="J145" s="92"/>
      <c r="K145" s="85">
        <v>1986</v>
      </c>
      <c r="L145" s="85">
        <v>7</v>
      </c>
      <c r="M145" s="85" t="s">
        <v>596</v>
      </c>
      <c r="N145" s="85" t="s">
        <v>597</v>
      </c>
      <c r="O145" s="102">
        <v>1</v>
      </c>
      <c r="P145" s="92"/>
      <c r="Q145" s="94">
        <f>R145+S145+T145</f>
        <v>0.79</v>
      </c>
      <c r="R145" s="94">
        <v>0.09</v>
      </c>
      <c r="S145" s="94">
        <v>0.21</v>
      </c>
      <c r="T145" s="102">
        <v>0.49</v>
      </c>
      <c r="U145" s="94"/>
      <c r="V145" s="94"/>
      <c r="W145" s="94"/>
      <c r="X145" s="94"/>
      <c r="Y145" s="102"/>
      <c r="Z145" s="89"/>
      <c r="AA145" s="89"/>
      <c r="AB145" s="89"/>
      <c r="AC145" s="89"/>
      <c r="AD145" s="85">
        <v>2014</v>
      </c>
      <c r="AE145" s="85">
        <v>15</v>
      </c>
      <c r="AF145" s="85" t="s">
        <v>598</v>
      </c>
      <c r="AG145" s="85" t="s">
        <v>574</v>
      </c>
      <c r="AH145" s="102">
        <v>1</v>
      </c>
      <c r="AI145" s="85"/>
    </row>
    <row r="146" spans="1:35" ht="47.25">
      <c r="A146" s="85"/>
      <c r="B146" s="92" t="s">
        <v>599</v>
      </c>
      <c r="C146" s="92"/>
      <c r="D146" s="92"/>
      <c r="E146" s="92"/>
      <c r="F146" s="92"/>
      <c r="G146" s="92"/>
      <c r="H146" s="92"/>
      <c r="I146" s="113"/>
      <c r="J146" s="92"/>
      <c r="K146" s="85">
        <v>1978</v>
      </c>
      <c r="L146" s="85">
        <v>15</v>
      </c>
      <c r="M146" s="85" t="s">
        <v>600</v>
      </c>
      <c r="N146" s="85" t="s">
        <v>597</v>
      </c>
      <c r="O146" s="102">
        <v>1</v>
      </c>
      <c r="P146" s="92"/>
      <c r="Q146" s="94">
        <f>R146+S146+T146</f>
        <v>0.79</v>
      </c>
      <c r="R146" s="94">
        <v>0.09</v>
      </c>
      <c r="S146" s="94">
        <v>0.21</v>
      </c>
      <c r="T146" s="102">
        <v>0.49</v>
      </c>
      <c r="U146" s="94"/>
      <c r="V146" s="94"/>
      <c r="W146" s="94"/>
      <c r="X146" s="94"/>
      <c r="Y146" s="102"/>
      <c r="Z146" s="89"/>
      <c r="AA146" s="89"/>
      <c r="AB146" s="89"/>
      <c r="AC146" s="89"/>
      <c r="AD146" s="85">
        <v>2014</v>
      </c>
      <c r="AE146" s="85">
        <v>15</v>
      </c>
      <c r="AF146" s="85" t="s">
        <v>598</v>
      </c>
      <c r="AG146" s="85" t="s">
        <v>574</v>
      </c>
      <c r="AH146" s="102">
        <v>1</v>
      </c>
      <c r="AI146" s="85"/>
    </row>
    <row r="147" spans="1:35" ht="63">
      <c r="A147" s="85"/>
      <c r="B147" s="92" t="s">
        <v>601</v>
      </c>
      <c r="C147" s="92"/>
      <c r="D147" s="92"/>
      <c r="E147" s="92"/>
      <c r="F147" s="92"/>
      <c r="G147" s="92"/>
      <c r="H147" s="92"/>
      <c r="I147" s="113"/>
      <c r="J147" s="92"/>
      <c r="K147" s="85">
        <v>1976</v>
      </c>
      <c r="L147" s="85">
        <v>15</v>
      </c>
      <c r="M147" s="85" t="s">
        <v>602</v>
      </c>
      <c r="N147" s="85" t="s">
        <v>597</v>
      </c>
      <c r="O147" s="102">
        <v>1</v>
      </c>
      <c r="P147" s="92"/>
      <c r="Q147" s="94">
        <f>R147+S147+T147</f>
        <v>0.79</v>
      </c>
      <c r="R147" s="94">
        <v>0.09</v>
      </c>
      <c r="S147" s="94">
        <v>0.21</v>
      </c>
      <c r="T147" s="102">
        <v>0.49</v>
      </c>
      <c r="U147" s="94"/>
      <c r="V147" s="94"/>
      <c r="W147" s="94"/>
      <c r="X147" s="94"/>
      <c r="Y147" s="102"/>
      <c r="Z147" s="89"/>
      <c r="AA147" s="89"/>
      <c r="AB147" s="89"/>
      <c r="AC147" s="89"/>
      <c r="AD147" s="85">
        <v>2014</v>
      </c>
      <c r="AE147" s="85">
        <v>15</v>
      </c>
      <c r="AF147" s="85" t="s">
        <v>598</v>
      </c>
      <c r="AG147" s="85" t="s">
        <v>574</v>
      </c>
      <c r="AH147" s="102">
        <v>1</v>
      </c>
      <c r="AI147" s="85"/>
    </row>
    <row r="148" spans="1:35" ht="15.75">
      <c r="A148" s="96"/>
      <c r="B148" s="97" t="s">
        <v>459</v>
      </c>
      <c r="C148" s="92"/>
      <c r="D148" s="92"/>
      <c r="E148" s="92"/>
      <c r="F148" s="92"/>
      <c r="G148" s="92"/>
      <c r="H148" s="92"/>
      <c r="I148" s="113"/>
      <c r="J148" s="92"/>
      <c r="K148" s="85"/>
      <c r="L148" s="85"/>
      <c r="M148" s="85"/>
      <c r="N148" s="85"/>
      <c r="O148" s="88"/>
      <c r="P148" s="92"/>
      <c r="Q148" s="99"/>
      <c r="R148" s="94"/>
      <c r="S148" s="94"/>
      <c r="T148" s="102"/>
      <c r="U148" s="94"/>
      <c r="V148" s="94"/>
      <c r="W148" s="104"/>
      <c r="X148" s="113"/>
      <c r="Y148" s="92"/>
      <c r="Z148" s="89"/>
      <c r="AA148" s="89"/>
      <c r="AB148" s="89"/>
      <c r="AC148" s="89"/>
      <c r="AD148" s="85"/>
      <c r="AE148" s="85"/>
      <c r="AF148" s="89"/>
      <c r="AG148" s="85"/>
      <c r="AH148" s="88"/>
      <c r="AI148" s="85"/>
    </row>
    <row r="149" spans="1:35" ht="15.75">
      <c r="A149" s="96"/>
      <c r="B149" s="81" t="s">
        <v>594</v>
      </c>
      <c r="C149" s="92"/>
      <c r="D149" s="92"/>
      <c r="E149" s="92"/>
      <c r="F149" s="92"/>
      <c r="G149" s="92"/>
      <c r="H149" s="92"/>
      <c r="I149" s="113"/>
      <c r="J149" s="92"/>
      <c r="K149" s="85"/>
      <c r="L149" s="85"/>
      <c r="M149" s="85"/>
      <c r="N149" s="85"/>
      <c r="O149" s="102"/>
      <c r="P149" s="92"/>
      <c r="Q149" s="94"/>
      <c r="R149" s="94"/>
      <c r="S149" s="94"/>
      <c r="T149" s="102"/>
      <c r="U149" s="94"/>
      <c r="V149" s="94"/>
      <c r="W149" s="104"/>
      <c r="X149" s="113"/>
      <c r="Y149" s="92"/>
      <c r="Z149" s="89"/>
      <c r="AA149" s="89"/>
      <c r="AB149" s="89"/>
      <c r="AC149" s="89"/>
      <c r="AD149" s="85"/>
      <c r="AE149" s="85"/>
      <c r="AF149" s="89"/>
      <c r="AG149" s="85"/>
      <c r="AH149" s="102"/>
      <c r="AI149" s="85"/>
    </row>
    <row r="150" spans="1:35" ht="47.25">
      <c r="A150" s="85"/>
      <c r="B150" s="92" t="s">
        <v>603</v>
      </c>
      <c r="C150" s="92"/>
      <c r="D150" s="92"/>
      <c r="E150" s="92"/>
      <c r="F150" s="92"/>
      <c r="G150" s="92"/>
      <c r="H150" s="92"/>
      <c r="I150" s="113"/>
      <c r="J150" s="92"/>
      <c r="K150" s="85">
        <v>1966</v>
      </c>
      <c r="L150" s="85">
        <v>15</v>
      </c>
      <c r="M150" s="85" t="s">
        <v>589</v>
      </c>
      <c r="N150" s="85" t="s">
        <v>604</v>
      </c>
      <c r="O150" s="102">
        <v>1.505</v>
      </c>
      <c r="P150" s="92"/>
      <c r="Q150" s="94">
        <f>R150+S150+T150</f>
        <v>1.189</v>
      </c>
      <c r="R150" s="94">
        <v>0.135</v>
      </c>
      <c r="S150" s="94">
        <v>0.316</v>
      </c>
      <c r="T150" s="102">
        <v>0.738</v>
      </c>
      <c r="U150" s="94"/>
      <c r="V150" s="94"/>
      <c r="W150" s="94"/>
      <c r="X150" s="94"/>
      <c r="Y150" s="102"/>
      <c r="Z150" s="89"/>
      <c r="AA150" s="89"/>
      <c r="AB150" s="89"/>
      <c r="AC150" s="89"/>
      <c r="AD150" s="85">
        <v>2014</v>
      </c>
      <c r="AE150" s="85">
        <v>15</v>
      </c>
      <c r="AF150" s="85" t="s">
        <v>598</v>
      </c>
      <c r="AG150" s="85" t="s">
        <v>574</v>
      </c>
      <c r="AH150" s="102">
        <v>1.505</v>
      </c>
      <c r="AI150" s="85"/>
    </row>
    <row r="151" spans="1:35" ht="15.75">
      <c r="A151" s="96"/>
      <c r="B151" s="97" t="s">
        <v>443</v>
      </c>
      <c r="C151" s="92"/>
      <c r="D151" s="92"/>
      <c r="E151" s="92"/>
      <c r="F151" s="92"/>
      <c r="G151" s="92"/>
      <c r="H151" s="92"/>
      <c r="I151" s="113"/>
      <c r="J151" s="92"/>
      <c r="K151" s="92"/>
      <c r="L151" s="92"/>
      <c r="M151" s="92"/>
      <c r="N151" s="92"/>
      <c r="O151" s="94"/>
      <c r="P151" s="92"/>
      <c r="Q151" s="94"/>
      <c r="R151" s="94"/>
      <c r="S151" s="94"/>
      <c r="T151" s="102"/>
      <c r="U151" s="94"/>
      <c r="V151" s="94"/>
      <c r="W151" s="94"/>
      <c r="X151" s="94"/>
      <c r="Y151" s="102"/>
      <c r="Z151" s="89"/>
      <c r="AA151" s="89"/>
      <c r="AB151" s="89"/>
      <c r="AC151" s="89"/>
      <c r="AD151" s="85"/>
      <c r="AE151" s="85"/>
      <c r="AF151" s="89"/>
      <c r="AG151" s="85"/>
      <c r="AH151" s="94"/>
      <c r="AI151" s="85"/>
    </row>
    <row r="152" spans="1:35" ht="15.75">
      <c r="A152" s="96"/>
      <c r="B152" s="81" t="s">
        <v>605</v>
      </c>
      <c r="C152" s="92"/>
      <c r="D152" s="92"/>
      <c r="E152" s="92"/>
      <c r="F152" s="92"/>
      <c r="G152" s="92"/>
      <c r="H152" s="92"/>
      <c r="I152" s="113"/>
      <c r="J152" s="92"/>
      <c r="K152" s="92"/>
      <c r="L152" s="92"/>
      <c r="M152" s="92"/>
      <c r="N152" s="92"/>
      <c r="O152" s="94"/>
      <c r="P152" s="92"/>
      <c r="Q152" s="94"/>
      <c r="R152" s="94"/>
      <c r="S152" s="94"/>
      <c r="T152" s="102"/>
      <c r="U152" s="94"/>
      <c r="V152" s="94"/>
      <c r="W152" s="94"/>
      <c r="X152" s="94"/>
      <c r="Y152" s="102"/>
      <c r="Z152" s="89"/>
      <c r="AA152" s="89"/>
      <c r="AB152" s="89"/>
      <c r="AC152" s="89"/>
      <c r="AD152" s="85"/>
      <c r="AE152" s="85"/>
      <c r="AF152" s="89"/>
      <c r="AG152" s="85"/>
      <c r="AH152" s="94"/>
      <c r="AI152" s="85"/>
    </row>
    <row r="153" spans="1:35" ht="63">
      <c r="A153" s="85"/>
      <c r="B153" s="92" t="s">
        <v>606</v>
      </c>
      <c r="C153" s="92"/>
      <c r="D153" s="92"/>
      <c r="E153" s="92"/>
      <c r="F153" s="92"/>
      <c r="G153" s="92"/>
      <c r="H153" s="92"/>
      <c r="I153" s="113"/>
      <c r="J153" s="92"/>
      <c r="K153" s="85">
        <v>1964</v>
      </c>
      <c r="L153" s="85">
        <v>16</v>
      </c>
      <c r="M153" s="92" t="s">
        <v>596</v>
      </c>
      <c r="N153" s="85" t="s">
        <v>604</v>
      </c>
      <c r="O153" s="102">
        <v>0.4</v>
      </c>
      <c r="P153" s="92"/>
      <c r="Q153" s="94">
        <f aca="true" t="shared" si="2" ref="Q153:Q161">R153+S153+T153</f>
        <v>0.316</v>
      </c>
      <c r="R153" s="94">
        <v>0.036000000000000004</v>
      </c>
      <c r="S153" s="94">
        <v>0.084</v>
      </c>
      <c r="T153" s="102">
        <v>0.196</v>
      </c>
      <c r="U153" s="94"/>
      <c r="V153" s="94"/>
      <c r="W153" s="94"/>
      <c r="X153" s="94"/>
      <c r="Y153" s="102"/>
      <c r="Z153" s="89"/>
      <c r="AA153" s="89"/>
      <c r="AB153" s="89"/>
      <c r="AC153" s="89"/>
      <c r="AD153" s="85">
        <v>2014</v>
      </c>
      <c r="AE153" s="85">
        <v>15</v>
      </c>
      <c r="AF153" s="85" t="s">
        <v>598</v>
      </c>
      <c r="AG153" s="85" t="s">
        <v>574</v>
      </c>
      <c r="AH153" s="102">
        <v>0.4</v>
      </c>
      <c r="AI153" s="85"/>
    </row>
    <row r="154" spans="1:35" ht="63">
      <c r="A154" s="85"/>
      <c r="B154" s="92" t="s">
        <v>607</v>
      </c>
      <c r="C154" s="92"/>
      <c r="D154" s="92"/>
      <c r="E154" s="92"/>
      <c r="F154" s="92"/>
      <c r="G154" s="92"/>
      <c r="H154" s="92"/>
      <c r="I154" s="113"/>
      <c r="J154" s="92"/>
      <c r="K154" s="85">
        <v>1964</v>
      </c>
      <c r="L154" s="85">
        <v>16</v>
      </c>
      <c r="M154" s="92" t="s">
        <v>596</v>
      </c>
      <c r="N154" s="85" t="s">
        <v>604</v>
      </c>
      <c r="O154" s="102">
        <v>0.54</v>
      </c>
      <c r="P154" s="92"/>
      <c r="Q154" s="94">
        <f t="shared" si="2"/>
        <v>0.42700000000000005</v>
      </c>
      <c r="R154" s="94">
        <v>0.049</v>
      </c>
      <c r="S154" s="94">
        <v>0.113</v>
      </c>
      <c r="T154" s="102">
        <v>0.265</v>
      </c>
      <c r="U154" s="94"/>
      <c r="V154" s="94"/>
      <c r="W154" s="94"/>
      <c r="X154" s="94"/>
      <c r="Y154" s="102"/>
      <c r="Z154" s="89"/>
      <c r="AA154" s="89"/>
      <c r="AB154" s="89"/>
      <c r="AC154" s="89"/>
      <c r="AD154" s="85">
        <v>2014</v>
      </c>
      <c r="AE154" s="85">
        <v>15</v>
      </c>
      <c r="AF154" s="85" t="s">
        <v>598</v>
      </c>
      <c r="AG154" s="85" t="s">
        <v>574</v>
      </c>
      <c r="AH154" s="102">
        <v>0.54</v>
      </c>
      <c r="AI154" s="85"/>
    </row>
    <row r="155" spans="1:35" ht="63">
      <c r="A155" s="85"/>
      <c r="B155" s="92" t="s">
        <v>608</v>
      </c>
      <c r="C155" s="92"/>
      <c r="D155" s="92"/>
      <c r="E155" s="92"/>
      <c r="F155" s="92"/>
      <c r="G155" s="92"/>
      <c r="H155" s="92"/>
      <c r="I155" s="113"/>
      <c r="J155" s="92"/>
      <c r="K155" s="85">
        <v>1968</v>
      </c>
      <c r="L155" s="85">
        <v>16</v>
      </c>
      <c r="M155" s="92" t="s">
        <v>596</v>
      </c>
      <c r="N155" s="85" t="s">
        <v>604</v>
      </c>
      <c r="O155" s="102">
        <v>0.22</v>
      </c>
      <c r="P155" s="92"/>
      <c r="Q155" s="94">
        <f t="shared" si="2"/>
        <v>0.1738</v>
      </c>
      <c r="R155" s="94">
        <v>0.0198</v>
      </c>
      <c r="S155" s="94">
        <v>0.046200000000000005</v>
      </c>
      <c r="T155" s="102">
        <v>0.1078</v>
      </c>
      <c r="U155" s="94"/>
      <c r="V155" s="94"/>
      <c r="W155" s="94"/>
      <c r="X155" s="94"/>
      <c r="Y155" s="102"/>
      <c r="Z155" s="89"/>
      <c r="AA155" s="89"/>
      <c r="AB155" s="89"/>
      <c r="AC155" s="89"/>
      <c r="AD155" s="85">
        <v>2014</v>
      </c>
      <c r="AE155" s="85">
        <v>15</v>
      </c>
      <c r="AF155" s="85" t="s">
        <v>598</v>
      </c>
      <c r="AG155" s="85" t="s">
        <v>574</v>
      </c>
      <c r="AH155" s="102">
        <v>0.22</v>
      </c>
      <c r="AI155" s="85"/>
    </row>
    <row r="156" spans="1:35" ht="63">
      <c r="A156" s="85"/>
      <c r="B156" s="92" t="s">
        <v>609</v>
      </c>
      <c r="C156" s="92"/>
      <c r="D156" s="92"/>
      <c r="E156" s="92"/>
      <c r="F156" s="92"/>
      <c r="G156" s="92"/>
      <c r="H156" s="92"/>
      <c r="I156" s="113"/>
      <c r="J156" s="92"/>
      <c r="K156" s="85">
        <v>1968</v>
      </c>
      <c r="L156" s="85">
        <v>16</v>
      </c>
      <c r="M156" s="92" t="s">
        <v>596</v>
      </c>
      <c r="N156" s="85" t="s">
        <v>604</v>
      </c>
      <c r="O156" s="102">
        <v>0.38</v>
      </c>
      <c r="P156" s="92"/>
      <c r="Q156" s="94">
        <f t="shared" si="2"/>
        <v>0.3002</v>
      </c>
      <c r="R156" s="94">
        <v>0.0342</v>
      </c>
      <c r="S156" s="94">
        <v>0.07980000000000001</v>
      </c>
      <c r="T156" s="102">
        <v>0.1862</v>
      </c>
      <c r="U156" s="94"/>
      <c r="V156" s="94"/>
      <c r="W156" s="94"/>
      <c r="X156" s="94"/>
      <c r="Y156" s="102"/>
      <c r="Z156" s="89"/>
      <c r="AA156" s="89"/>
      <c r="AB156" s="89"/>
      <c r="AC156" s="89"/>
      <c r="AD156" s="85">
        <v>2014</v>
      </c>
      <c r="AE156" s="85">
        <v>15</v>
      </c>
      <c r="AF156" s="85" t="s">
        <v>598</v>
      </c>
      <c r="AG156" s="85" t="s">
        <v>574</v>
      </c>
      <c r="AH156" s="102">
        <v>0.38</v>
      </c>
      <c r="AI156" s="85"/>
    </row>
    <row r="157" spans="1:35" ht="63">
      <c r="A157" s="85"/>
      <c r="B157" s="92" t="s">
        <v>610</v>
      </c>
      <c r="C157" s="92"/>
      <c r="D157" s="92"/>
      <c r="E157" s="92"/>
      <c r="F157" s="92"/>
      <c r="G157" s="92"/>
      <c r="H157" s="92"/>
      <c r="I157" s="113"/>
      <c r="J157" s="92"/>
      <c r="K157" s="85">
        <v>1968</v>
      </c>
      <c r="L157" s="85">
        <v>16</v>
      </c>
      <c r="M157" s="92" t="s">
        <v>596</v>
      </c>
      <c r="N157" s="85" t="s">
        <v>604</v>
      </c>
      <c r="O157" s="102">
        <v>0.6000000000000001</v>
      </c>
      <c r="P157" s="92"/>
      <c r="Q157" s="94">
        <f t="shared" si="2"/>
        <v>0.474</v>
      </c>
      <c r="R157" s="94">
        <v>0.054</v>
      </c>
      <c r="S157" s="94">
        <v>0.126</v>
      </c>
      <c r="T157" s="102">
        <v>0.294</v>
      </c>
      <c r="U157" s="94"/>
      <c r="V157" s="94"/>
      <c r="W157" s="94"/>
      <c r="X157" s="94"/>
      <c r="Y157" s="102"/>
      <c r="Z157" s="89"/>
      <c r="AA157" s="89"/>
      <c r="AB157" s="89"/>
      <c r="AC157" s="89"/>
      <c r="AD157" s="85">
        <v>2014</v>
      </c>
      <c r="AE157" s="85">
        <v>15</v>
      </c>
      <c r="AF157" s="85" t="s">
        <v>598</v>
      </c>
      <c r="AG157" s="85" t="s">
        <v>574</v>
      </c>
      <c r="AH157" s="102">
        <v>0.6000000000000001</v>
      </c>
      <c r="AI157" s="85"/>
    </row>
    <row r="158" spans="1:35" ht="63">
      <c r="A158" s="85"/>
      <c r="B158" s="92" t="s">
        <v>611</v>
      </c>
      <c r="C158" s="92"/>
      <c r="D158" s="92"/>
      <c r="E158" s="92"/>
      <c r="F158" s="92"/>
      <c r="G158" s="92"/>
      <c r="H158" s="92"/>
      <c r="I158" s="113"/>
      <c r="J158" s="92"/>
      <c r="K158" s="85">
        <v>1987</v>
      </c>
      <c r="L158" s="85">
        <v>16</v>
      </c>
      <c r="M158" s="92" t="s">
        <v>596</v>
      </c>
      <c r="N158" s="85" t="s">
        <v>604</v>
      </c>
      <c r="O158" s="102">
        <v>0.8</v>
      </c>
      <c r="P158" s="92"/>
      <c r="Q158" s="94">
        <f t="shared" si="2"/>
        <v>0.632</v>
      </c>
      <c r="R158" s="94">
        <v>0.07200000000000001</v>
      </c>
      <c r="S158" s="94">
        <v>0.168</v>
      </c>
      <c r="T158" s="102">
        <v>0.392</v>
      </c>
      <c r="U158" s="94"/>
      <c r="V158" s="94"/>
      <c r="W158" s="94"/>
      <c r="X158" s="94"/>
      <c r="Y158" s="102"/>
      <c r="Z158" s="89"/>
      <c r="AA158" s="89"/>
      <c r="AB158" s="89"/>
      <c r="AC158" s="89"/>
      <c r="AD158" s="85">
        <v>2014</v>
      </c>
      <c r="AE158" s="85">
        <v>15</v>
      </c>
      <c r="AF158" s="85" t="s">
        <v>598</v>
      </c>
      <c r="AG158" s="85" t="s">
        <v>574</v>
      </c>
      <c r="AH158" s="102">
        <v>0.8</v>
      </c>
      <c r="AI158" s="85"/>
    </row>
    <row r="159" spans="1:35" ht="63">
      <c r="A159" s="85"/>
      <c r="B159" s="92" t="s">
        <v>612</v>
      </c>
      <c r="C159" s="92"/>
      <c r="D159" s="92"/>
      <c r="E159" s="92"/>
      <c r="F159" s="92"/>
      <c r="G159" s="92"/>
      <c r="H159" s="92"/>
      <c r="I159" s="113"/>
      <c r="J159" s="92"/>
      <c r="K159" s="85">
        <v>1959</v>
      </c>
      <c r="L159" s="85">
        <v>16</v>
      </c>
      <c r="M159" s="92" t="s">
        <v>602</v>
      </c>
      <c r="N159" s="85" t="s">
        <v>604</v>
      </c>
      <c r="O159" s="102">
        <v>0.7</v>
      </c>
      <c r="P159" s="92"/>
      <c r="Q159" s="94">
        <f t="shared" si="2"/>
        <v>0.553</v>
      </c>
      <c r="R159" s="94">
        <v>0.063</v>
      </c>
      <c r="S159" s="94">
        <v>0.147</v>
      </c>
      <c r="T159" s="102">
        <v>0.343</v>
      </c>
      <c r="U159" s="94"/>
      <c r="V159" s="94"/>
      <c r="W159" s="94"/>
      <c r="X159" s="94"/>
      <c r="Y159" s="102"/>
      <c r="Z159" s="89"/>
      <c r="AA159" s="89"/>
      <c r="AB159" s="89"/>
      <c r="AC159" s="89"/>
      <c r="AD159" s="85">
        <v>2014</v>
      </c>
      <c r="AE159" s="85">
        <v>15</v>
      </c>
      <c r="AF159" s="85" t="s">
        <v>598</v>
      </c>
      <c r="AG159" s="85" t="s">
        <v>613</v>
      </c>
      <c r="AH159" s="102">
        <v>0.7</v>
      </c>
      <c r="AI159" s="85"/>
    </row>
    <row r="160" spans="1:35" ht="63">
      <c r="A160" s="85"/>
      <c r="B160" s="92" t="s">
        <v>614</v>
      </c>
      <c r="C160" s="92"/>
      <c r="D160" s="92"/>
      <c r="E160" s="92"/>
      <c r="F160" s="92"/>
      <c r="G160" s="92"/>
      <c r="H160" s="92"/>
      <c r="I160" s="113"/>
      <c r="J160" s="92"/>
      <c r="K160" s="85">
        <v>1984</v>
      </c>
      <c r="L160" s="85">
        <v>16</v>
      </c>
      <c r="M160" s="92" t="s">
        <v>596</v>
      </c>
      <c r="N160" s="85" t="s">
        <v>604</v>
      </c>
      <c r="O160" s="102">
        <v>1</v>
      </c>
      <c r="P160" s="92"/>
      <c r="Q160" s="94">
        <f t="shared" si="2"/>
        <v>0.79</v>
      </c>
      <c r="R160" s="94">
        <v>0.09</v>
      </c>
      <c r="S160" s="94">
        <v>0.21</v>
      </c>
      <c r="T160" s="102">
        <v>0.49</v>
      </c>
      <c r="U160" s="94"/>
      <c r="V160" s="94"/>
      <c r="W160" s="94"/>
      <c r="X160" s="94"/>
      <c r="Y160" s="102"/>
      <c r="Z160" s="89"/>
      <c r="AA160" s="89"/>
      <c r="AB160" s="89"/>
      <c r="AC160" s="89"/>
      <c r="AD160" s="85">
        <v>2014</v>
      </c>
      <c r="AE160" s="85">
        <v>15</v>
      </c>
      <c r="AF160" s="85" t="s">
        <v>598</v>
      </c>
      <c r="AG160" s="85" t="s">
        <v>613</v>
      </c>
      <c r="AH160" s="102">
        <v>1</v>
      </c>
      <c r="AI160" s="85"/>
    </row>
    <row r="161" spans="1:35" ht="63">
      <c r="A161" s="85"/>
      <c r="B161" s="92" t="s">
        <v>615</v>
      </c>
      <c r="C161" s="92"/>
      <c r="D161" s="92"/>
      <c r="E161" s="92"/>
      <c r="F161" s="92"/>
      <c r="G161" s="92"/>
      <c r="H161" s="92"/>
      <c r="I161" s="113"/>
      <c r="J161" s="92"/>
      <c r="K161" s="85">
        <v>1968</v>
      </c>
      <c r="L161" s="85">
        <v>16</v>
      </c>
      <c r="M161" s="92" t="s">
        <v>596</v>
      </c>
      <c r="N161" s="85" t="s">
        <v>616</v>
      </c>
      <c r="O161" s="102">
        <v>0.4</v>
      </c>
      <c r="P161" s="92"/>
      <c r="Q161" s="94">
        <f t="shared" si="2"/>
        <v>0.396</v>
      </c>
      <c r="R161" s="94">
        <v>0.036000000000000004</v>
      </c>
      <c r="S161" s="94">
        <v>0.108</v>
      </c>
      <c r="T161" s="102">
        <v>0.252</v>
      </c>
      <c r="U161" s="94"/>
      <c r="V161" s="94"/>
      <c r="W161" s="94"/>
      <c r="X161" s="94"/>
      <c r="Y161" s="102"/>
      <c r="Z161" s="89"/>
      <c r="AA161" s="89"/>
      <c r="AB161" s="89"/>
      <c r="AC161" s="89"/>
      <c r="AD161" s="85">
        <v>2014</v>
      </c>
      <c r="AE161" s="85">
        <v>15</v>
      </c>
      <c r="AF161" s="85" t="s">
        <v>573</v>
      </c>
      <c r="AG161" s="85" t="s">
        <v>617</v>
      </c>
      <c r="AH161" s="102">
        <v>0.4</v>
      </c>
      <c r="AI161" s="85"/>
    </row>
    <row r="162" spans="1:35" ht="15.75">
      <c r="A162" s="96"/>
      <c r="B162" s="97" t="s">
        <v>462</v>
      </c>
      <c r="C162" s="92"/>
      <c r="D162" s="92"/>
      <c r="E162" s="92"/>
      <c r="F162" s="92"/>
      <c r="G162" s="92"/>
      <c r="H162" s="92"/>
      <c r="I162" s="113"/>
      <c r="J162" s="92"/>
      <c r="K162" s="85"/>
      <c r="L162" s="85"/>
      <c r="M162" s="85"/>
      <c r="N162" s="85"/>
      <c r="O162" s="88"/>
      <c r="P162" s="92"/>
      <c r="Q162" s="94"/>
      <c r="R162" s="94"/>
      <c r="S162" s="94"/>
      <c r="T162" s="102"/>
      <c r="U162" s="94"/>
      <c r="V162" s="94"/>
      <c r="W162" s="104"/>
      <c r="X162" s="113"/>
      <c r="Y162" s="92"/>
      <c r="Z162" s="89"/>
      <c r="AA162" s="89"/>
      <c r="AB162" s="89"/>
      <c r="AC162" s="89"/>
      <c r="AD162" s="85"/>
      <c r="AE162" s="85"/>
      <c r="AF162" s="89"/>
      <c r="AG162" s="85"/>
      <c r="AH162" s="88"/>
      <c r="AI162" s="85"/>
    </row>
    <row r="163" spans="1:35" ht="15.75">
      <c r="A163" s="96"/>
      <c r="B163" s="81" t="s">
        <v>605</v>
      </c>
      <c r="C163" s="92"/>
      <c r="D163" s="92"/>
      <c r="E163" s="92"/>
      <c r="F163" s="92"/>
      <c r="G163" s="92"/>
      <c r="H163" s="92"/>
      <c r="I163" s="113"/>
      <c r="J163" s="92"/>
      <c r="K163" s="85"/>
      <c r="L163" s="85"/>
      <c r="M163" s="85"/>
      <c r="N163" s="85"/>
      <c r="O163" s="102"/>
      <c r="P163" s="92"/>
      <c r="Q163" s="94"/>
      <c r="R163" s="94"/>
      <c r="S163" s="94"/>
      <c r="T163" s="102"/>
      <c r="U163" s="94"/>
      <c r="V163" s="94"/>
      <c r="W163" s="104"/>
      <c r="X163" s="113"/>
      <c r="Y163" s="92"/>
      <c r="Z163" s="89"/>
      <c r="AA163" s="89"/>
      <c r="AB163" s="89"/>
      <c r="AC163" s="89"/>
      <c r="AD163" s="85"/>
      <c r="AE163" s="85"/>
      <c r="AF163" s="89"/>
      <c r="AG163" s="85"/>
      <c r="AH163" s="102"/>
      <c r="AI163" s="85"/>
    </row>
    <row r="164" spans="1:35" ht="47.25">
      <c r="A164" s="85"/>
      <c r="B164" s="92" t="s">
        <v>618</v>
      </c>
      <c r="C164" s="92"/>
      <c r="D164" s="92"/>
      <c r="E164" s="92"/>
      <c r="F164" s="92"/>
      <c r="G164" s="92"/>
      <c r="H164" s="92"/>
      <c r="I164" s="113"/>
      <c r="J164" s="92"/>
      <c r="K164" s="85">
        <v>1977</v>
      </c>
      <c r="L164" s="85">
        <v>33.3</v>
      </c>
      <c r="M164" s="85" t="s">
        <v>619</v>
      </c>
      <c r="N164" s="85" t="s">
        <v>604</v>
      </c>
      <c r="O164" s="102">
        <v>1.76</v>
      </c>
      <c r="P164" s="92"/>
      <c r="Q164" s="94">
        <f>R164+S164+T164</f>
        <v>1.3904</v>
      </c>
      <c r="R164" s="94">
        <v>0.1584</v>
      </c>
      <c r="S164" s="94">
        <v>0.36960000000000004</v>
      </c>
      <c r="T164" s="102">
        <v>0.8624</v>
      </c>
      <c r="U164" s="94"/>
      <c r="V164" s="94"/>
      <c r="W164" s="94"/>
      <c r="X164" s="94"/>
      <c r="Y164" s="102"/>
      <c r="Z164" s="89"/>
      <c r="AA164" s="89"/>
      <c r="AB164" s="89"/>
      <c r="AC164" s="89"/>
      <c r="AD164" s="85">
        <v>2014</v>
      </c>
      <c r="AE164" s="85">
        <v>15</v>
      </c>
      <c r="AF164" s="85" t="s">
        <v>598</v>
      </c>
      <c r="AG164" s="85" t="s">
        <v>613</v>
      </c>
      <c r="AH164" s="102">
        <v>1.76</v>
      </c>
      <c r="AI164" s="85"/>
    </row>
    <row r="165" spans="1:35" ht="63">
      <c r="A165" s="85"/>
      <c r="B165" s="92" t="s">
        <v>620</v>
      </c>
      <c r="C165" s="92"/>
      <c r="D165" s="92"/>
      <c r="E165" s="92"/>
      <c r="F165" s="92"/>
      <c r="G165" s="92"/>
      <c r="H165" s="92"/>
      <c r="I165" s="113"/>
      <c r="J165" s="92"/>
      <c r="K165" s="85">
        <v>1970</v>
      </c>
      <c r="L165" s="85">
        <v>33.3</v>
      </c>
      <c r="M165" s="85" t="s">
        <v>602</v>
      </c>
      <c r="N165" s="85" t="s">
        <v>621</v>
      </c>
      <c r="O165" s="102">
        <v>0.86</v>
      </c>
      <c r="P165" s="92"/>
      <c r="Q165" s="94">
        <f>R165+S165+T165</f>
        <v>0.6794</v>
      </c>
      <c r="R165" s="94">
        <v>0.07740000000000001</v>
      </c>
      <c r="S165" s="94">
        <v>0.1806</v>
      </c>
      <c r="T165" s="102">
        <v>0.4214</v>
      </c>
      <c r="U165" s="94"/>
      <c r="V165" s="94"/>
      <c r="W165" s="94"/>
      <c r="X165" s="94"/>
      <c r="Y165" s="102"/>
      <c r="Z165" s="89"/>
      <c r="AA165" s="89"/>
      <c r="AB165" s="89"/>
      <c r="AC165" s="89"/>
      <c r="AD165" s="85">
        <v>2014</v>
      </c>
      <c r="AE165" s="85">
        <v>15</v>
      </c>
      <c r="AF165" s="85" t="s">
        <v>598</v>
      </c>
      <c r="AG165" s="85" t="s">
        <v>613</v>
      </c>
      <c r="AH165" s="102">
        <v>0.86</v>
      </c>
      <c r="AI165" s="85"/>
    </row>
    <row r="166" spans="1:35" ht="78.75">
      <c r="A166" s="85"/>
      <c r="B166" s="92" t="s">
        <v>622</v>
      </c>
      <c r="C166" s="92"/>
      <c r="D166" s="92"/>
      <c r="E166" s="92"/>
      <c r="F166" s="92"/>
      <c r="G166" s="92"/>
      <c r="H166" s="92"/>
      <c r="I166" s="113"/>
      <c r="J166" s="92"/>
      <c r="K166" s="85">
        <v>1978</v>
      </c>
      <c r="L166" s="115">
        <v>33.3</v>
      </c>
      <c r="M166" s="85" t="s">
        <v>623</v>
      </c>
      <c r="N166" s="85" t="s">
        <v>604</v>
      </c>
      <c r="O166" s="102">
        <v>0.6000000000000001</v>
      </c>
      <c r="P166" s="92"/>
      <c r="Q166" s="94">
        <f>R166+S166+T166</f>
        <v>0.474</v>
      </c>
      <c r="R166" s="94">
        <v>0.054</v>
      </c>
      <c r="S166" s="94">
        <v>0.126</v>
      </c>
      <c r="T166" s="102">
        <v>0.294</v>
      </c>
      <c r="U166" s="94"/>
      <c r="V166" s="94"/>
      <c r="W166" s="94"/>
      <c r="X166" s="94"/>
      <c r="Y166" s="102"/>
      <c r="Z166" s="89"/>
      <c r="AA166" s="89"/>
      <c r="AB166" s="89"/>
      <c r="AC166" s="89"/>
      <c r="AD166" s="85">
        <v>2014</v>
      </c>
      <c r="AE166" s="85">
        <v>15</v>
      </c>
      <c r="AF166" s="85" t="s">
        <v>598</v>
      </c>
      <c r="AG166" s="85" t="s">
        <v>613</v>
      </c>
      <c r="AH166" s="102">
        <v>0.6000000000000001</v>
      </c>
      <c r="AI166" s="85"/>
    </row>
    <row r="167" spans="1:35" ht="15.75">
      <c r="A167" s="96"/>
      <c r="B167" s="97" t="s">
        <v>464</v>
      </c>
      <c r="C167" s="92"/>
      <c r="D167" s="92"/>
      <c r="E167" s="92"/>
      <c r="F167" s="92"/>
      <c r="G167" s="92"/>
      <c r="H167" s="92"/>
      <c r="I167" s="113"/>
      <c r="J167" s="92"/>
      <c r="K167" s="85"/>
      <c r="L167" s="85"/>
      <c r="M167" s="85"/>
      <c r="N167" s="85"/>
      <c r="O167" s="88"/>
      <c r="P167" s="92"/>
      <c r="Q167" s="99"/>
      <c r="R167" s="94"/>
      <c r="S167" s="94"/>
      <c r="T167" s="102"/>
      <c r="U167" s="94"/>
      <c r="V167" s="94"/>
      <c r="W167" s="104"/>
      <c r="X167" s="113"/>
      <c r="Y167" s="92"/>
      <c r="Z167" s="89"/>
      <c r="AA167" s="89"/>
      <c r="AB167" s="89"/>
      <c r="AC167" s="89"/>
      <c r="AD167" s="85"/>
      <c r="AE167" s="85"/>
      <c r="AF167" s="89"/>
      <c r="AG167" s="85"/>
      <c r="AH167" s="88"/>
      <c r="AI167" s="85"/>
    </row>
    <row r="168" spans="1:35" ht="15.75">
      <c r="A168" s="96"/>
      <c r="B168" s="81" t="s">
        <v>605</v>
      </c>
      <c r="C168" s="92"/>
      <c r="D168" s="92"/>
      <c r="E168" s="92"/>
      <c r="F168" s="92"/>
      <c r="G168" s="92"/>
      <c r="H168" s="92"/>
      <c r="I168" s="113"/>
      <c r="J168" s="92"/>
      <c r="K168" s="85"/>
      <c r="L168" s="85"/>
      <c r="M168" s="85"/>
      <c r="N168" s="85"/>
      <c r="O168" s="102"/>
      <c r="P168" s="92"/>
      <c r="Q168" s="94"/>
      <c r="R168" s="94"/>
      <c r="S168" s="94"/>
      <c r="T168" s="102"/>
      <c r="U168" s="94"/>
      <c r="V168" s="94"/>
      <c r="W168" s="104"/>
      <c r="X168" s="113"/>
      <c r="Y168" s="92"/>
      <c r="Z168" s="89"/>
      <c r="AA168" s="89"/>
      <c r="AB168" s="89"/>
      <c r="AC168" s="89"/>
      <c r="AD168" s="85"/>
      <c r="AE168" s="85"/>
      <c r="AF168" s="89"/>
      <c r="AG168" s="85"/>
      <c r="AH168" s="102"/>
      <c r="AI168" s="85"/>
    </row>
    <row r="169" spans="1:35" ht="63">
      <c r="A169" s="85"/>
      <c r="B169" s="92" t="s">
        <v>624</v>
      </c>
      <c r="C169" s="92"/>
      <c r="D169" s="92"/>
      <c r="E169" s="92"/>
      <c r="F169" s="92"/>
      <c r="G169" s="92"/>
      <c r="H169" s="92"/>
      <c r="I169" s="113"/>
      <c r="J169" s="92"/>
      <c r="K169" s="85">
        <v>1979</v>
      </c>
      <c r="L169" s="85">
        <v>20</v>
      </c>
      <c r="M169" s="85" t="s">
        <v>596</v>
      </c>
      <c r="N169" s="85" t="s">
        <v>625</v>
      </c>
      <c r="O169" s="102">
        <v>0.35</v>
      </c>
      <c r="P169" s="92"/>
      <c r="Q169" s="94">
        <f aca="true" t="shared" si="3" ref="Q169:Q174">R169+S169+T169</f>
        <v>0.2765</v>
      </c>
      <c r="R169" s="94">
        <v>0.0315</v>
      </c>
      <c r="S169" s="94">
        <v>0.07350000000000001</v>
      </c>
      <c r="T169" s="102">
        <v>0.1715</v>
      </c>
      <c r="U169" s="94"/>
      <c r="V169" s="94"/>
      <c r="W169" s="94"/>
      <c r="X169" s="94"/>
      <c r="Y169" s="102"/>
      <c r="Z169" s="89"/>
      <c r="AA169" s="89"/>
      <c r="AB169" s="89"/>
      <c r="AC169" s="89"/>
      <c r="AD169" s="85">
        <v>2014</v>
      </c>
      <c r="AE169" s="85">
        <v>15</v>
      </c>
      <c r="AF169" s="85" t="s">
        <v>598</v>
      </c>
      <c r="AG169" s="85" t="s">
        <v>613</v>
      </c>
      <c r="AH169" s="102">
        <v>0.35</v>
      </c>
      <c r="AI169" s="85"/>
    </row>
    <row r="170" spans="1:35" ht="63">
      <c r="A170" s="85"/>
      <c r="B170" s="92" t="s">
        <v>626</v>
      </c>
      <c r="C170" s="92"/>
      <c r="D170" s="92"/>
      <c r="E170" s="92"/>
      <c r="F170" s="92"/>
      <c r="G170" s="92"/>
      <c r="H170" s="92"/>
      <c r="I170" s="113"/>
      <c r="J170" s="92"/>
      <c r="K170" s="85">
        <v>1979</v>
      </c>
      <c r="L170" s="85">
        <v>20</v>
      </c>
      <c r="M170" s="85" t="s">
        <v>596</v>
      </c>
      <c r="N170" s="85" t="s">
        <v>625</v>
      </c>
      <c r="O170" s="102">
        <v>0.35</v>
      </c>
      <c r="P170" s="92"/>
      <c r="Q170" s="94">
        <f t="shared" si="3"/>
        <v>0.2765</v>
      </c>
      <c r="R170" s="94">
        <v>0.0315</v>
      </c>
      <c r="S170" s="94">
        <v>0.07350000000000001</v>
      </c>
      <c r="T170" s="102">
        <v>0.1715</v>
      </c>
      <c r="U170" s="94"/>
      <c r="V170" s="94"/>
      <c r="W170" s="94"/>
      <c r="X170" s="94"/>
      <c r="Y170" s="102"/>
      <c r="Z170" s="89"/>
      <c r="AA170" s="89"/>
      <c r="AB170" s="89"/>
      <c r="AC170" s="89"/>
      <c r="AD170" s="85">
        <v>2014</v>
      </c>
      <c r="AE170" s="85">
        <v>15</v>
      </c>
      <c r="AF170" s="85" t="s">
        <v>598</v>
      </c>
      <c r="AG170" s="85" t="s">
        <v>613</v>
      </c>
      <c r="AH170" s="102">
        <v>0.35</v>
      </c>
      <c r="AI170" s="85"/>
    </row>
    <row r="171" spans="1:35" ht="63">
      <c r="A171" s="85"/>
      <c r="B171" s="92" t="s">
        <v>627</v>
      </c>
      <c r="C171" s="92"/>
      <c r="D171" s="92"/>
      <c r="E171" s="92"/>
      <c r="F171" s="92"/>
      <c r="G171" s="92"/>
      <c r="H171" s="92"/>
      <c r="I171" s="113"/>
      <c r="J171" s="92"/>
      <c r="K171" s="85">
        <v>1970</v>
      </c>
      <c r="L171" s="85">
        <v>20</v>
      </c>
      <c r="M171" s="85" t="s">
        <v>596</v>
      </c>
      <c r="N171" s="85" t="s">
        <v>597</v>
      </c>
      <c r="O171" s="102">
        <v>0.33</v>
      </c>
      <c r="P171" s="92"/>
      <c r="Q171" s="94">
        <f t="shared" si="3"/>
        <v>0.26070000000000004</v>
      </c>
      <c r="R171" s="94">
        <v>0.0297</v>
      </c>
      <c r="S171" s="94">
        <v>0.0693</v>
      </c>
      <c r="T171" s="102">
        <v>0.1617</v>
      </c>
      <c r="U171" s="94"/>
      <c r="V171" s="94"/>
      <c r="W171" s="94"/>
      <c r="X171" s="94"/>
      <c r="Y171" s="102"/>
      <c r="Z171" s="89"/>
      <c r="AA171" s="89"/>
      <c r="AB171" s="89"/>
      <c r="AC171" s="89"/>
      <c r="AD171" s="85">
        <v>2014</v>
      </c>
      <c r="AE171" s="85">
        <v>15</v>
      </c>
      <c r="AF171" s="85" t="s">
        <v>598</v>
      </c>
      <c r="AG171" s="85" t="s">
        <v>613</v>
      </c>
      <c r="AH171" s="102">
        <v>0.33</v>
      </c>
      <c r="AI171" s="85"/>
    </row>
    <row r="172" spans="1:35" ht="63">
      <c r="A172" s="85"/>
      <c r="B172" s="92" t="s">
        <v>628</v>
      </c>
      <c r="C172" s="92"/>
      <c r="D172" s="92"/>
      <c r="E172" s="92"/>
      <c r="F172" s="92"/>
      <c r="G172" s="92"/>
      <c r="H172" s="92"/>
      <c r="I172" s="113"/>
      <c r="J172" s="92"/>
      <c r="K172" s="85">
        <v>1970</v>
      </c>
      <c r="L172" s="85">
        <v>20</v>
      </c>
      <c r="M172" s="85" t="s">
        <v>596</v>
      </c>
      <c r="N172" s="85" t="s">
        <v>597</v>
      </c>
      <c r="O172" s="102">
        <v>0.75</v>
      </c>
      <c r="P172" s="92"/>
      <c r="Q172" s="94">
        <f t="shared" si="3"/>
        <v>0.5925</v>
      </c>
      <c r="R172" s="94">
        <v>0.0675</v>
      </c>
      <c r="S172" s="94">
        <v>0.1575</v>
      </c>
      <c r="T172" s="102">
        <v>0.3675</v>
      </c>
      <c r="U172" s="94"/>
      <c r="V172" s="94"/>
      <c r="W172" s="94"/>
      <c r="X172" s="94"/>
      <c r="Y172" s="102"/>
      <c r="Z172" s="89"/>
      <c r="AA172" s="89"/>
      <c r="AB172" s="89"/>
      <c r="AC172" s="89"/>
      <c r="AD172" s="85">
        <v>2014</v>
      </c>
      <c r="AE172" s="85">
        <v>15</v>
      </c>
      <c r="AF172" s="85" t="s">
        <v>598</v>
      </c>
      <c r="AG172" s="85" t="s">
        <v>613</v>
      </c>
      <c r="AH172" s="102">
        <v>0.75</v>
      </c>
      <c r="AI172" s="85"/>
    </row>
    <row r="173" spans="1:35" ht="63">
      <c r="A173" s="85"/>
      <c r="B173" s="92" t="s">
        <v>629</v>
      </c>
      <c r="C173" s="92"/>
      <c r="D173" s="92"/>
      <c r="E173" s="92"/>
      <c r="F173" s="92"/>
      <c r="G173" s="92"/>
      <c r="H173" s="92"/>
      <c r="I173" s="113"/>
      <c r="J173" s="92"/>
      <c r="K173" s="85">
        <v>1978</v>
      </c>
      <c r="L173" s="85">
        <v>20</v>
      </c>
      <c r="M173" s="85" t="s">
        <v>596</v>
      </c>
      <c r="N173" s="85" t="s">
        <v>597</v>
      </c>
      <c r="O173" s="102">
        <v>1</v>
      </c>
      <c r="P173" s="92"/>
      <c r="Q173" s="94">
        <f t="shared" si="3"/>
        <v>0.79</v>
      </c>
      <c r="R173" s="94">
        <v>0.09</v>
      </c>
      <c r="S173" s="94">
        <v>0.21</v>
      </c>
      <c r="T173" s="102">
        <v>0.49</v>
      </c>
      <c r="U173" s="94"/>
      <c r="V173" s="94"/>
      <c r="W173" s="94"/>
      <c r="X173" s="94"/>
      <c r="Y173" s="102"/>
      <c r="Z173" s="89"/>
      <c r="AA173" s="89"/>
      <c r="AB173" s="89"/>
      <c r="AC173" s="89"/>
      <c r="AD173" s="85">
        <v>2014</v>
      </c>
      <c r="AE173" s="85">
        <v>15</v>
      </c>
      <c r="AF173" s="85" t="s">
        <v>598</v>
      </c>
      <c r="AG173" s="85" t="s">
        <v>613</v>
      </c>
      <c r="AH173" s="102">
        <v>1</v>
      </c>
      <c r="AI173" s="85"/>
    </row>
    <row r="174" spans="1:35" ht="63">
      <c r="A174" s="85"/>
      <c r="B174" s="92" t="s">
        <v>630</v>
      </c>
      <c r="C174" s="92"/>
      <c r="D174" s="92"/>
      <c r="E174" s="92"/>
      <c r="F174" s="92"/>
      <c r="G174" s="92"/>
      <c r="H174" s="92"/>
      <c r="I174" s="113"/>
      <c r="J174" s="92"/>
      <c r="K174" s="85">
        <v>1970</v>
      </c>
      <c r="L174" s="85">
        <v>20</v>
      </c>
      <c r="M174" s="85" t="s">
        <v>596</v>
      </c>
      <c r="N174" s="85" t="s">
        <v>597</v>
      </c>
      <c r="O174" s="102">
        <v>0.35</v>
      </c>
      <c r="P174" s="92"/>
      <c r="Q174" s="94">
        <f t="shared" si="3"/>
        <v>0.34650000000000003</v>
      </c>
      <c r="R174" s="94">
        <v>0.0315</v>
      </c>
      <c r="S174" s="94">
        <v>0.0945</v>
      </c>
      <c r="T174" s="102">
        <v>0.2205</v>
      </c>
      <c r="U174" s="94"/>
      <c r="V174" s="94"/>
      <c r="W174" s="94"/>
      <c r="X174" s="94"/>
      <c r="Y174" s="102"/>
      <c r="Z174" s="89"/>
      <c r="AA174" s="89"/>
      <c r="AB174" s="89"/>
      <c r="AC174" s="89"/>
      <c r="AD174" s="85">
        <v>2014</v>
      </c>
      <c r="AE174" s="85">
        <v>15</v>
      </c>
      <c r="AF174" s="85" t="s">
        <v>598</v>
      </c>
      <c r="AG174" s="85" t="s">
        <v>613</v>
      </c>
      <c r="AH174" s="102">
        <v>0.35</v>
      </c>
      <c r="AI174" s="85"/>
    </row>
    <row r="175" spans="1:35" ht="15.75">
      <c r="A175" s="96"/>
      <c r="B175" s="97" t="s">
        <v>466</v>
      </c>
      <c r="C175" s="92"/>
      <c r="D175" s="92"/>
      <c r="E175" s="92"/>
      <c r="F175" s="92"/>
      <c r="G175" s="92"/>
      <c r="H175" s="92"/>
      <c r="I175" s="113"/>
      <c r="J175" s="92"/>
      <c r="K175" s="85"/>
      <c r="L175" s="85"/>
      <c r="M175" s="92"/>
      <c r="N175" s="92"/>
      <c r="O175" s="88"/>
      <c r="P175" s="92"/>
      <c r="Q175" s="99"/>
      <c r="R175" s="94"/>
      <c r="S175" s="94"/>
      <c r="T175" s="102"/>
      <c r="U175" s="94"/>
      <c r="V175" s="94"/>
      <c r="W175" s="104"/>
      <c r="X175" s="113"/>
      <c r="Y175" s="92"/>
      <c r="Z175" s="89"/>
      <c r="AA175" s="89"/>
      <c r="AB175" s="89"/>
      <c r="AC175" s="89"/>
      <c r="AD175" s="85"/>
      <c r="AE175" s="85"/>
      <c r="AF175" s="89"/>
      <c r="AG175" s="85"/>
      <c r="AH175" s="88"/>
      <c r="AI175" s="85"/>
    </row>
    <row r="176" spans="1:35" ht="15.75">
      <c r="A176" s="96"/>
      <c r="B176" s="81" t="s">
        <v>605</v>
      </c>
      <c r="C176" s="92"/>
      <c r="D176" s="92"/>
      <c r="E176" s="92"/>
      <c r="F176" s="92"/>
      <c r="G176" s="92"/>
      <c r="H176" s="92"/>
      <c r="I176" s="113"/>
      <c r="J176" s="92"/>
      <c r="K176" s="85"/>
      <c r="L176" s="85"/>
      <c r="M176" s="92"/>
      <c r="N176" s="92"/>
      <c r="O176" s="102"/>
      <c r="P176" s="92"/>
      <c r="Q176" s="94"/>
      <c r="R176" s="94"/>
      <c r="S176" s="94"/>
      <c r="T176" s="102"/>
      <c r="U176" s="94"/>
      <c r="V176" s="94"/>
      <c r="W176" s="104"/>
      <c r="X176" s="113"/>
      <c r="Y176" s="92"/>
      <c r="Z176" s="89"/>
      <c r="AA176" s="89"/>
      <c r="AB176" s="89"/>
      <c r="AC176" s="89"/>
      <c r="AD176" s="85"/>
      <c r="AE176" s="85"/>
      <c r="AF176" s="89"/>
      <c r="AG176" s="85"/>
      <c r="AH176" s="102"/>
      <c r="AI176" s="85"/>
    </row>
    <row r="177" spans="1:35" ht="63">
      <c r="A177" s="85"/>
      <c r="B177" s="92" t="s">
        <v>631</v>
      </c>
      <c r="C177" s="92"/>
      <c r="D177" s="92"/>
      <c r="E177" s="92"/>
      <c r="F177" s="92"/>
      <c r="G177" s="92"/>
      <c r="H177" s="92"/>
      <c r="I177" s="113"/>
      <c r="J177" s="92"/>
      <c r="K177" s="85">
        <v>1969</v>
      </c>
      <c r="L177" s="85">
        <v>20</v>
      </c>
      <c r="M177" s="92" t="s">
        <v>602</v>
      </c>
      <c r="N177" s="92" t="s">
        <v>604</v>
      </c>
      <c r="O177" s="102">
        <v>1.1</v>
      </c>
      <c r="P177" s="92"/>
      <c r="Q177" s="94">
        <f>R177+S177+T177</f>
        <v>0.869</v>
      </c>
      <c r="R177" s="94">
        <v>0.099</v>
      </c>
      <c r="S177" s="94">
        <v>0.231</v>
      </c>
      <c r="T177" s="102">
        <v>0.539</v>
      </c>
      <c r="U177" s="94"/>
      <c r="V177" s="94"/>
      <c r="W177" s="94"/>
      <c r="X177" s="94"/>
      <c r="Y177" s="102"/>
      <c r="Z177" s="89"/>
      <c r="AA177" s="89"/>
      <c r="AB177" s="89"/>
      <c r="AC177" s="89"/>
      <c r="AD177" s="85">
        <v>2014</v>
      </c>
      <c r="AE177" s="85">
        <v>15</v>
      </c>
      <c r="AF177" s="85" t="s">
        <v>598</v>
      </c>
      <c r="AG177" s="85" t="s">
        <v>613</v>
      </c>
      <c r="AH177" s="102">
        <v>1.1</v>
      </c>
      <c r="AI177" s="85"/>
    </row>
    <row r="178" spans="1:35" ht="63">
      <c r="A178" s="85"/>
      <c r="B178" s="92" t="s">
        <v>632</v>
      </c>
      <c r="C178" s="92"/>
      <c r="D178" s="92"/>
      <c r="E178" s="92"/>
      <c r="F178" s="92"/>
      <c r="G178" s="92"/>
      <c r="H178" s="92"/>
      <c r="I178" s="113"/>
      <c r="J178" s="92"/>
      <c r="K178" s="85">
        <v>1962</v>
      </c>
      <c r="L178" s="85">
        <v>16.7</v>
      </c>
      <c r="M178" s="92" t="s">
        <v>602</v>
      </c>
      <c r="N178" s="92" t="s">
        <v>597</v>
      </c>
      <c r="O178" s="102">
        <v>1.3</v>
      </c>
      <c r="P178" s="92"/>
      <c r="Q178" s="94">
        <f>R178+S178+T178</f>
        <v>1.0270000000000001</v>
      </c>
      <c r="R178" s="94">
        <v>0.117</v>
      </c>
      <c r="S178" s="94">
        <v>0.273</v>
      </c>
      <c r="T178" s="102">
        <v>0.637</v>
      </c>
      <c r="U178" s="94"/>
      <c r="V178" s="94"/>
      <c r="W178" s="94"/>
      <c r="X178" s="94"/>
      <c r="Y178" s="102"/>
      <c r="Z178" s="89"/>
      <c r="AA178" s="89"/>
      <c r="AB178" s="89"/>
      <c r="AC178" s="89"/>
      <c r="AD178" s="85">
        <v>2014</v>
      </c>
      <c r="AE178" s="85">
        <v>15</v>
      </c>
      <c r="AF178" s="85" t="s">
        <v>598</v>
      </c>
      <c r="AG178" s="85" t="s">
        <v>613</v>
      </c>
      <c r="AH178" s="102">
        <v>1.3</v>
      </c>
      <c r="AI178" s="85"/>
    </row>
    <row r="179" spans="1:35" ht="63">
      <c r="A179" s="85"/>
      <c r="B179" s="92" t="s">
        <v>633</v>
      </c>
      <c r="C179" s="92"/>
      <c r="D179" s="92"/>
      <c r="E179" s="92"/>
      <c r="F179" s="92"/>
      <c r="G179" s="92"/>
      <c r="H179" s="92"/>
      <c r="I179" s="113"/>
      <c r="J179" s="92"/>
      <c r="K179" s="85">
        <v>1960</v>
      </c>
      <c r="L179" s="85">
        <v>16.7</v>
      </c>
      <c r="M179" s="92" t="s">
        <v>596</v>
      </c>
      <c r="N179" s="92" t="s">
        <v>604</v>
      </c>
      <c r="O179" s="102">
        <v>1.16</v>
      </c>
      <c r="P179" s="92"/>
      <c r="Q179" s="94">
        <f>R179+S179+T179</f>
        <v>0.9164000000000001</v>
      </c>
      <c r="R179" s="94">
        <v>0.1044</v>
      </c>
      <c r="S179" s="94">
        <v>0.2436</v>
      </c>
      <c r="T179" s="102">
        <v>0.5684</v>
      </c>
      <c r="U179" s="94"/>
      <c r="V179" s="94"/>
      <c r="W179" s="94"/>
      <c r="X179" s="94"/>
      <c r="Y179" s="102"/>
      <c r="Z179" s="89"/>
      <c r="AA179" s="89"/>
      <c r="AB179" s="89"/>
      <c r="AC179" s="89"/>
      <c r="AD179" s="85">
        <v>2014</v>
      </c>
      <c r="AE179" s="85">
        <v>15</v>
      </c>
      <c r="AF179" s="85" t="s">
        <v>598</v>
      </c>
      <c r="AG179" s="85" t="s">
        <v>613</v>
      </c>
      <c r="AH179" s="102">
        <v>1.16</v>
      </c>
      <c r="AI179" s="85"/>
    </row>
    <row r="180" spans="1:35" ht="31.5">
      <c r="A180" s="85"/>
      <c r="B180" s="92" t="s">
        <v>634</v>
      </c>
      <c r="C180" s="92"/>
      <c r="D180" s="92"/>
      <c r="E180" s="92"/>
      <c r="F180" s="92"/>
      <c r="G180" s="92"/>
      <c r="H180" s="92"/>
      <c r="I180" s="113"/>
      <c r="J180" s="92"/>
      <c r="K180" s="85">
        <v>1955</v>
      </c>
      <c r="L180" s="85">
        <v>33.3</v>
      </c>
      <c r="M180" s="85" t="s">
        <v>589</v>
      </c>
      <c r="N180" s="85" t="s">
        <v>616</v>
      </c>
      <c r="O180" s="102">
        <v>0.35</v>
      </c>
      <c r="P180" s="92"/>
      <c r="Q180" s="94">
        <f>R180+S180+T180</f>
        <v>0.34650000000000003</v>
      </c>
      <c r="R180" s="94">
        <v>0.0315</v>
      </c>
      <c r="S180" s="94">
        <v>0.0945</v>
      </c>
      <c r="T180" s="102">
        <v>0.2205</v>
      </c>
      <c r="U180" s="94"/>
      <c r="V180" s="94"/>
      <c r="W180" s="94"/>
      <c r="X180" s="94"/>
      <c r="Y180" s="102"/>
      <c r="Z180" s="89"/>
      <c r="AA180" s="89"/>
      <c r="AB180" s="89"/>
      <c r="AC180" s="89"/>
      <c r="AD180" s="85">
        <v>2014</v>
      </c>
      <c r="AE180" s="85">
        <v>15</v>
      </c>
      <c r="AF180" s="85" t="s">
        <v>573</v>
      </c>
      <c r="AG180" s="85" t="s">
        <v>617</v>
      </c>
      <c r="AH180" s="102">
        <v>0.35</v>
      </c>
      <c r="AI180" s="85"/>
    </row>
    <row r="181" spans="1:35" ht="15.75">
      <c r="A181" s="96"/>
      <c r="B181" s="97" t="s">
        <v>469</v>
      </c>
      <c r="C181" s="92"/>
      <c r="D181" s="92"/>
      <c r="E181" s="92"/>
      <c r="F181" s="92"/>
      <c r="G181" s="92"/>
      <c r="H181" s="92"/>
      <c r="I181" s="113"/>
      <c r="J181" s="92"/>
      <c r="K181" s="85"/>
      <c r="L181" s="85"/>
      <c r="M181" s="85"/>
      <c r="N181" s="85"/>
      <c r="O181" s="88"/>
      <c r="P181" s="100"/>
      <c r="Q181" s="99"/>
      <c r="R181" s="94"/>
      <c r="S181" s="94"/>
      <c r="T181" s="102"/>
      <c r="U181" s="94"/>
      <c r="V181" s="94"/>
      <c r="W181" s="104"/>
      <c r="X181" s="113"/>
      <c r="Y181" s="92"/>
      <c r="Z181" s="89"/>
      <c r="AA181" s="89"/>
      <c r="AB181" s="89"/>
      <c r="AC181" s="89"/>
      <c r="AD181" s="85"/>
      <c r="AE181" s="85"/>
      <c r="AF181" s="89"/>
      <c r="AG181" s="85"/>
      <c r="AH181" s="88"/>
      <c r="AI181" s="85"/>
    </row>
    <row r="182" spans="1:35" ht="15.75">
      <c r="A182" s="96"/>
      <c r="B182" s="81" t="s">
        <v>605</v>
      </c>
      <c r="C182" s="92"/>
      <c r="D182" s="92"/>
      <c r="E182" s="92"/>
      <c r="F182" s="92"/>
      <c r="G182" s="92"/>
      <c r="H182" s="92"/>
      <c r="I182" s="113"/>
      <c r="J182" s="92"/>
      <c r="K182" s="85"/>
      <c r="L182" s="85"/>
      <c r="M182" s="85"/>
      <c r="N182" s="85"/>
      <c r="O182" s="102"/>
      <c r="P182" s="92"/>
      <c r="Q182" s="94"/>
      <c r="R182" s="94"/>
      <c r="S182" s="94"/>
      <c r="T182" s="102"/>
      <c r="U182" s="94"/>
      <c r="V182" s="94"/>
      <c r="W182" s="104"/>
      <c r="X182" s="113"/>
      <c r="Y182" s="92"/>
      <c r="Z182" s="89"/>
      <c r="AA182" s="89"/>
      <c r="AB182" s="89"/>
      <c r="AC182" s="89"/>
      <c r="AD182" s="85"/>
      <c r="AE182" s="85"/>
      <c r="AF182" s="89"/>
      <c r="AG182" s="85"/>
      <c r="AH182" s="102"/>
      <c r="AI182" s="85"/>
    </row>
    <row r="183" spans="1:35" ht="47.25">
      <c r="A183" s="85"/>
      <c r="B183" s="92" t="s">
        <v>635</v>
      </c>
      <c r="C183" s="92"/>
      <c r="D183" s="92"/>
      <c r="E183" s="92"/>
      <c r="F183" s="92"/>
      <c r="G183" s="92"/>
      <c r="H183" s="92"/>
      <c r="I183" s="113"/>
      <c r="J183" s="92"/>
      <c r="K183" s="85">
        <v>1973</v>
      </c>
      <c r="L183" s="85">
        <v>33</v>
      </c>
      <c r="M183" s="85" t="s">
        <v>589</v>
      </c>
      <c r="N183" s="85" t="s">
        <v>604</v>
      </c>
      <c r="O183" s="102">
        <v>0.17</v>
      </c>
      <c r="P183" s="92"/>
      <c r="Q183" s="94">
        <f>R183+S183+T183</f>
        <v>0.1343</v>
      </c>
      <c r="R183" s="94">
        <v>0.015300000000000001</v>
      </c>
      <c r="S183" s="94">
        <v>0.0357</v>
      </c>
      <c r="T183" s="102">
        <v>0.0833</v>
      </c>
      <c r="U183" s="94"/>
      <c r="V183" s="94"/>
      <c r="W183" s="94"/>
      <c r="X183" s="94"/>
      <c r="Y183" s="102"/>
      <c r="Z183" s="89"/>
      <c r="AA183" s="89"/>
      <c r="AB183" s="89"/>
      <c r="AC183" s="89"/>
      <c r="AD183" s="85">
        <v>2014</v>
      </c>
      <c r="AE183" s="85">
        <v>15</v>
      </c>
      <c r="AF183" s="85" t="s">
        <v>598</v>
      </c>
      <c r="AG183" s="85" t="s">
        <v>613</v>
      </c>
      <c r="AH183" s="102">
        <v>0.17</v>
      </c>
      <c r="AI183" s="85"/>
    </row>
    <row r="184" spans="1:35" ht="47.25">
      <c r="A184" s="85"/>
      <c r="B184" s="92" t="s">
        <v>636</v>
      </c>
      <c r="C184" s="92"/>
      <c r="D184" s="92"/>
      <c r="E184" s="92"/>
      <c r="F184" s="92"/>
      <c r="G184" s="92"/>
      <c r="H184" s="92"/>
      <c r="I184" s="113"/>
      <c r="J184" s="92"/>
      <c r="K184" s="85">
        <v>1973</v>
      </c>
      <c r="L184" s="85">
        <v>33</v>
      </c>
      <c r="M184" s="85" t="s">
        <v>589</v>
      </c>
      <c r="N184" s="85" t="s">
        <v>604</v>
      </c>
      <c r="O184" s="102">
        <v>1.3</v>
      </c>
      <c r="P184" s="92"/>
      <c r="Q184" s="94">
        <f>R184+S184+T184</f>
        <v>1.0270000000000001</v>
      </c>
      <c r="R184" s="94">
        <v>0.117</v>
      </c>
      <c r="S184" s="94">
        <v>0.273</v>
      </c>
      <c r="T184" s="102">
        <v>0.637</v>
      </c>
      <c r="U184" s="94"/>
      <c r="V184" s="94"/>
      <c r="W184" s="94"/>
      <c r="X184" s="94"/>
      <c r="Y184" s="102"/>
      <c r="Z184" s="89"/>
      <c r="AA184" s="89"/>
      <c r="AB184" s="89"/>
      <c r="AC184" s="89"/>
      <c r="AD184" s="85">
        <v>2014</v>
      </c>
      <c r="AE184" s="85">
        <v>15</v>
      </c>
      <c r="AF184" s="85" t="s">
        <v>598</v>
      </c>
      <c r="AG184" s="85" t="s">
        <v>613</v>
      </c>
      <c r="AH184" s="102">
        <v>1.3</v>
      </c>
      <c r="AI184" s="85"/>
    </row>
    <row r="185" spans="1:35" ht="31.5">
      <c r="A185" s="85"/>
      <c r="B185" s="92" t="s">
        <v>637</v>
      </c>
      <c r="C185" s="92"/>
      <c r="D185" s="92"/>
      <c r="E185" s="92"/>
      <c r="F185" s="92"/>
      <c r="G185" s="92"/>
      <c r="H185" s="92"/>
      <c r="I185" s="113"/>
      <c r="J185" s="92"/>
      <c r="K185" s="85">
        <v>1973</v>
      </c>
      <c r="L185" s="85">
        <v>33</v>
      </c>
      <c r="M185" s="85" t="s">
        <v>589</v>
      </c>
      <c r="N185" s="85" t="s">
        <v>616</v>
      </c>
      <c r="O185" s="102">
        <v>1.94</v>
      </c>
      <c r="P185" s="92"/>
      <c r="Q185" s="94">
        <f>R185+S185+T185</f>
        <v>1.9205999999999999</v>
      </c>
      <c r="R185" s="94">
        <v>0.1746</v>
      </c>
      <c r="S185" s="94">
        <v>0.5238</v>
      </c>
      <c r="T185" s="102">
        <v>1.2222</v>
      </c>
      <c r="U185" s="94"/>
      <c r="V185" s="94"/>
      <c r="W185" s="94"/>
      <c r="X185" s="94"/>
      <c r="Y185" s="102"/>
      <c r="Z185" s="89"/>
      <c r="AA185" s="89"/>
      <c r="AB185" s="89"/>
      <c r="AC185" s="89"/>
      <c r="AD185" s="85">
        <v>2014</v>
      </c>
      <c r="AE185" s="85">
        <v>15</v>
      </c>
      <c r="AF185" s="85" t="s">
        <v>573</v>
      </c>
      <c r="AG185" s="85" t="s">
        <v>617</v>
      </c>
      <c r="AH185" s="102">
        <v>1.94</v>
      </c>
      <c r="AI185" s="85"/>
    </row>
    <row r="186" spans="1:35" ht="15.75">
      <c r="A186" s="96"/>
      <c r="B186" s="97" t="s">
        <v>471</v>
      </c>
      <c r="C186" s="92"/>
      <c r="D186" s="92"/>
      <c r="E186" s="92"/>
      <c r="F186" s="92"/>
      <c r="G186" s="92"/>
      <c r="H186" s="92"/>
      <c r="I186" s="113"/>
      <c r="J186" s="92"/>
      <c r="K186" s="85"/>
      <c r="L186" s="85"/>
      <c r="M186" s="85"/>
      <c r="N186" s="85"/>
      <c r="O186" s="88"/>
      <c r="P186" s="100"/>
      <c r="Q186" s="99"/>
      <c r="R186" s="94"/>
      <c r="S186" s="94"/>
      <c r="T186" s="102"/>
      <c r="U186" s="94"/>
      <c r="V186" s="94"/>
      <c r="W186" s="104"/>
      <c r="X186" s="113"/>
      <c r="Y186" s="92"/>
      <c r="Z186" s="89"/>
      <c r="AA186" s="89"/>
      <c r="AB186" s="89"/>
      <c r="AC186" s="89"/>
      <c r="AD186" s="85"/>
      <c r="AE186" s="85"/>
      <c r="AF186" s="89"/>
      <c r="AG186" s="85"/>
      <c r="AH186" s="88"/>
      <c r="AI186" s="85"/>
    </row>
    <row r="187" spans="1:35" ht="15.75">
      <c r="A187" s="96"/>
      <c r="B187" s="81" t="s">
        <v>594</v>
      </c>
      <c r="C187" s="92"/>
      <c r="D187" s="92"/>
      <c r="E187" s="92"/>
      <c r="F187" s="92"/>
      <c r="G187" s="92"/>
      <c r="H187" s="92"/>
      <c r="I187" s="113"/>
      <c r="J187" s="92"/>
      <c r="K187" s="85"/>
      <c r="L187" s="85"/>
      <c r="M187" s="85"/>
      <c r="N187" s="85"/>
      <c r="O187" s="102"/>
      <c r="P187" s="92"/>
      <c r="Q187" s="94"/>
      <c r="R187" s="94"/>
      <c r="S187" s="94"/>
      <c r="T187" s="102"/>
      <c r="U187" s="94"/>
      <c r="V187" s="94"/>
      <c r="W187" s="104"/>
      <c r="X187" s="113"/>
      <c r="Y187" s="92"/>
      <c r="Z187" s="89"/>
      <c r="AA187" s="89"/>
      <c r="AB187" s="89"/>
      <c r="AC187" s="89"/>
      <c r="AD187" s="85"/>
      <c r="AE187" s="85"/>
      <c r="AF187" s="89"/>
      <c r="AG187" s="85"/>
      <c r="AH187" s="102"/>
      <c r="AI187" s="85"/>
    </row>
    <row r="188" spans="1:35" ht="63">
      <c r="A188" s="85"/>
      <c r="B188" s="92" t="s">
        <v>638</v>
      </c>
      <c r="C188" s="92"/>
      <c r="D188" s="92"/>
      <c r="E188" s="92"/>
      <c r="F188" s="92"/>
      <c r="G188" s="92"/>
      <c r="H188" s="92"/>
      <c r="I188" s="113"/>
      <c r="J188" s="92"/>
      <c r="K188" s="85">
        <v>1974</v>
      </c>
      <c r="L188" s="85">
        <v>25</v>
      </c>
      <c r="M188" s="85" t="s">
        <v>639</v>
      </c>
      <c r="N188" s="85" t="s">
        <v>604</v>
      </c>
      <c r="O188" s="102">
        <v>1</v>
      </c>
      <c r="P188" s="92"/>
      <c r="Q188" s="94">
        <f>R188+S188+T188</f>
        <v>0.79</v>
      </c>
      <c r="R188" s="94">
        <v>0.09</v>
      </c>
      <c r="S188" s="94">
        <v>0.21</v>
      </c>
      <c r="T188" s="102">
        <v>0.49</v>
      </c>
      <c r="U188" s="94"/>
      <c r="V188" s="94"/>
      <c r="W188" s="94"/>
      <c r="X188" s="94"/>
      <c r="Y188" s="102"/>
      <c r="Z188" s="89"/>
      <c r="AA188" s="89"/>
      <c r="AB188" s="89"/>
      <c r="AC188" s="89"/>
      <c r="AD188" s="85">
        <v>2014</v>
      </c>
      <c r="AE188" s="85">
        <v>15</v>
      </c>
      <c r="AF188" s="85" t="s">
        <v>598</v>
      </c>
      <c r="AG188" s="85" t="s">
        <v>613</v>
      </c>
      <c r="AH188" s="102">
        <v>1</v>
      </c>
      <c r="AI188" s="85"/>
    </row>
    <row r="189" spans="1:35" ht="47.25">
      <c r="A189" s="85"/>
      <c r="B189" s="92" t="s">
        <v>640</v>
      </c>
      <c r="C189" s="92"/>
      <c r="D189" s="92"/>
      <c r="E189" s="92"/>
      <c r="F189" s="92"/>
      <c r="G189" s="92"/>
      <c r="H189" s="92"/>
      <c r="I189" s="113"/>
      <c r="J189" s="92"/>
      <c r="K189" s="85">
        <v>1960</v>
      </c>
      <c r="L189" s="85">
        <v>33</v>
      </c>
      <c r="M189" s="85" t="s">
        <v>589</v>
      </c>
      <c r="N189" s="85" t="s">
        <v>604</v>
      </c>
      <c r="O189" s="102">
        <v>0.55</v>
      </c>
      <c r="P189" s="92"/>
      <c r="Q189" s="94">
        <f>R189+S189+T189</f>
        <v>0.4345</v>
      </c>
      <c r="R189" s="94">
        <v>0.0495</v>
      </c>
      <c r="S189" s="94">
        <v>0.1155</v>
      </c>
      <c r="T189" s="102">
        <v>0.2695</v>
      </c>
      <c r="U189" s="94"/>
      <c r="V189" s="94"/>
      <c r="W189" s="94"/>
      <c r="X189" s="94"/>
      <c r="Y189" s="102"/>
      <c r="Z189" s="89"/>
      <c r="AA189" s="89"/>
      <c r="AB189" s="89"/>
      <c r="AC189" s="89"/>
      <c r="AD189" s="85">
        <v>2014</v>
      </c>
      <c r="AE189" s="85">
        <v>15</v>
      </c>
      <c r="AF189" s="85" t="s">
        <v>598</v>
      </c>
      <c r="AG189" s="85" t="s">
        <v>613</v>
      </c>
      <c r="AH189" s="102">
        <v>0.55</v>
      </c>
      <c r="AI189" s="85"/>
    </row>
    <row r="190" spans="1:35" ht="47.25">
      <c r="A190" s="85"/>
      <c r="B190" s="92" t="s">
        <v>641</v>
      </c>
      <c r="C190" s="92"/>
      <c r="D190" s="92"/>
      <c r="E190" s="92"/>
      <c r="F190" s="92"/>
      <c r="G190" s="92"/>
      <c r="H190" s="92"/>
      <c r="I190" s="113"/>
      <c r="J190" s="92"/>
      <c r="K190" s="85">
        <v>1969</v>
      </c>
      <c r="L190" s="85">
        <v>33</v>
      </c>
      <c r="M190" s="85" t="s">
        <v>589</v>
      </c>
      <c r="N190" s="85" t="s">
        <v>604</v>
      </c>
      <c r="O190" s="102">
        <v>1.3</v>
      </c>
      <c r="P190" s="92"/>
      <c r="Q190" s="94">
        <f>R190+S190+T190</f>
        <v>1.0270000000000001</v>
      </c>
      <c r="R190" s="94">
        <v>0.117</v>
      </c>
      <c r="S190" s="94">
        <v>0.273</v>
      </c>
      <c r="T190" s="102">
        <v>0.637</v>
      </c>
      <c r="U190" s="94"/>
      <c r="V190" s="94"/>
      <c r="W190" s="94"/>
      <c r="X190" s="94"/>
      <c r="Y190" s="102"/>
      <c r="Z190" s="89"/>
      <c r="AA190" s="89"/>
      <c r="AB190" s="89"/>
      <c r="AC190" s="89"/>
      <c r="AD190" s="85">
        <v>2014</v>
      </c>
      <c r="AE190" s="85">
        <v>15</v>
      </c>
      <c r="AF190" s="85" t="s">
        <v>598</v>
      </c>
      <c r="AG190" s="85" t="s">
        <v>613</v>
      </c>
      <c r="AH190" s="102">
        <v>1.3</v>
      </c>
      <c r="AI190" s="85"/>
    </row>
    <row r="191" spans="1:35" ht="15.75">
      <c r="A191" s="85"/>
      <c r="B191" s="81" t="s">
        <v>447</v>
      </c>
      <c r="C191" s="92"/>
      <c r="D191" s="92"/>
      <c r="E191" s="92"/>
      <c r="F191" s="92"/>
      <c r="G191" s="92"/>
      <c r="H191" s="92"/>
      <c r="I191" s="113"/>
      <c r="J191" s="92"/>
      <c r="K191" s="85"/>
      <c r="L191" s="85"/>
      <c r="M191" s="85"/>
      <c r="N191" s="85"/>
      <c r="O191" s="88">
        <f>SUM(O145:O190)</f>
        <v>26.065000000000005</v>
      </c>
      <c r="P191" s="88"/>
      <c r="Q191" s="88">
        <f>SUM(Q145:Q190)</f>
        <v>21.199800000000003</v>
      </c>
      <c r="R191" s="94"/>
      <c r="S191" s="88"/>
      <c r="T191" s="88"/>
      <c r="U191" s="94"/>
      <c r="V191" s="99"/>
      <c r="W191" s="104"/>
      <c r="X191" s="113"/>
      <c r="Y191" s="88"/>
      <c r="Z191" s="89"/>
      <c r="AA191" s="89"/>
      <c r="AB191" s="89"/>
      <c r="AC191" s="89"/>
      <c r="AD191" s="85"/>
      <c r="AE191" s="85"/>
      <c r="AF191" s="85"/>
      <c r="AG191" s="85"/>
      <c r="AH191" s="88">
        <f>SUM(AH145:AH190)</f>
        <v>26.065000000000005</v>
      </c>
      <c r="AI191" s="85"/>
    </row>
    <row r="192" spans="1:35" ht="15.75">
      <c r="A192" s="85"/>
      <c r="B192" s="81" t="s">
        <v>448</v>
      </c>
      <c r="C192" s="92"/>
      <c r="D192" s="92"/>
      <c r="E192" s="92"/>
      <c r="F192" s="92"/>
      <c r="G192" s="92"/>
      <c r="H192" s="92"/>
      <c r="I192" s="113"/>
      <c r="J192" s="92"/>
      <c r="K192" s="85"/>
      <c r="L192" s="85"/>
      <c r="M192" s="85"/>
      <c r="N192" s="85"/>
      <c r="O192" s="88">
        <f>O191+O142</f>
        <v>37.36500000000001</v>
      </c>
      <c r="P192" s="92"/>
      <c r="Q192" s="88">
        <f>Q191+Q142</f>
        <v>30.127059000000003</v>
      </c>
      <c r="R192" s="94"/>
      <c r="S192" s="94"/>
      <c r="T192" s="102"/>
      <c r="U192" s="94"/>
      <c r="V192" s="99"/>
      <c r="W192" s="104"/>
      <c r="X192" s="113"/>
      <c r="Y192" s="92"/>
      <c r="Z192" s="89"/>
      <c r="AA192" s="89"/>
      <c r="AB192" s="89"/>
      <c r="AC192" s="89"/>
      <c r="AD192" s="85"/>
      <c r="AE192" s="85"/>
      <c r="AF192" s="85"/>
      <c r="AG192" s="85"/>
      <c r="AH192" s="88">
        <f>AH191+AH142</f>
        <v>37.36500000000001</v>
      </c>
      <c r="AI192" s="85"/>
    </row>
    <row r="193" spans="1:35" ht="37.5">
      <c r="A193" s="90" t="s">
        <v>374</v>
      </c>
      <c r="B193" s="91" t="s">
        <v>375</v>
      </c>
      <c r="C193" s="116"/>
      <c r="D193" s="92"/>
      <c r="E193" s="92"/>
      <c r="F193" s="92"/>
      <c r="G193" s="92"/>
      <c r="H193" s="100"/>
      <c r="I193" s="93"/>
      <c r="J193" s="93"/>
      <c r="K193" s="92"/>
      <c r="L193" s="92"/>
      <c r="M193" s="92"/>
      <c r="N193" s="92"/>
      <c r="O193" s="93"/>
      <c r="P193" s="93"/>
      <c r="Q193" s="93"/>
      <c r="R193" s="92"/>
      <c r="S193" s="92"/>
      <c r="T193" s="92"/>
      <c r="U193" s="94"/>
      <c r="V193" s="92"/>
      <c r="W193" s="92"/>
      <c r="X193" s="92"/>
      <c r="Y193" s="92"/>
      <c r="Z193" s="89"/>
      <c r="AA193" s="89"/>
      <c r="AB193" s="93"/>
      <c r="AC193" s="93"/>
      <c r="AD193" s="89"/>
      <c r="AE193" s="89"/>
      <c r="AF193" s="89"/>
      <c r="AG193" s="89"/>
      <c r="AH193" s="89"/>
      <c r="AI193" s="89"/>
    </row>
    <row r="194" spans="1:35" ht="15.75">
      <c r="A194" s="90"/>
      <c r="B194" s="97" t="s">
        <v>436</v>
      </c>
      <c r="C194" s="116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4"/>
      <c r="V194" s="92"/>
      <c r="W194" s="92"/>
      <c r="X194" s="92"/>
      <c r="Y194" s="92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</row>
    <row r="195" spans="1:35" ht="15.75">
      <c r="A195" s="85" t="s">
        <v>642</v>
      </c>
      <c r="B195" s="92" t="s">
        <v>643</v>
      </c>
      <c r="C195" s="92"/>
      <c r="D195" s="92"/>
      <c r="E195" s="92"/>
      <c r="F195" s="92"/>
      <c r="G195" s="85">
        <v>1943</v>
      </c>
      <c r="H195" s="85">
        <v>40</v>
      </c>
      <c r="I195" s="85">
        <v>1</v>
      </c>
      <c r="J195" s="94">
        <v>0.315</v>
      </c>
      <c r="K195" s="92"/>
      <c r="L195" s="94"/>
      <c r="M195" s="94"/>
      <c r="N195" s="94"/>
      <c r="O195" s="94"/>
      <c r="P195" s="94"/>
      <c r="Q195" s="94">
        <f>T195+S195+R195</f>
        <v>1.78</v>
      </c>
      <c r="R195" s="94">
        <v>0.04</v>
      </c>
      <c r="S195" s="102">
        <v>0.24</v>
      </c>
      <c r="T195" s="102">
        <v>1.5</v>
      </c>
      <c r="U195" s="94"/>
      <c r="V195" s="92"/>
      <c r="W195" s="92"/>
      <c r="X195" s="92"/>
      <c r="Y195" s="92"/>
      <c r="Z195" s="85">
        <v>2014</v>
      </c>
      <c r="AA195" s="85">
        <v>20</v>
      </c>
      <c r="AB195" s="85">
        <v>1</v>
      </c>
      <c r="AC195" s="92">
        <v>0.4</v>
      </c>
      <c r="AD195" s="89"/>
      <c r="AE195" s="89"/>
      <c r="AF195" s="89"/>
      <c r="AG195" s="89"/>
      <c r="AH195" s="89"/>
      <c r="AI195" s="89"/>
    </row>
    <row r="196" spans="1:35" ht="15.75">
      <c r="A196" s="85" t="s">
        <v>644</v>
      </c>
      <c r="B196" s="92" t="s">
        <v>645</v>
      </c>
      <c r="C196" s="92"/>
      <c r="D196" s="92"/>
      <c r="E196" s="92"/>
      <c r="F196" s="92"/>
      <c r="G196" s="85">
        <v>1957</v>
      </c>
      <c r="H196" s="85">
        <v>40</v>
      </c>
      <c r="I196" s="85">
        <v>1</v>
      </c>
      <c r="J196" s="94">
        <v>0.25</v>
      </c>
      <c r="K196" s="92"/>
      <c r="L196" s="94"/>
      <c r="M196" s="94"/>
      <c r="N196" s="94"/>
      <c r="O196" s="94"/>
      <c r="P196" s="94"/>
      <c r="Q196" s="94">
        <f>R196+S196+T196</f>
        <v>3.1399999999999997</v>
      </c>
      <c r="R196" s="94">
        <v>0.04</v>
      </c>
      <c r="S196" s="102">
        <v>0.30000000000000004</v>
      </c>
      <c r="T196" s="102">
        <v>2.8</v>
      </c>
      <c r="U196" s="94"/>
      <c r="V196" s="92"/>
      <c r="W196" s="92"/>
      <c r="X196" s="92"/>
      <c r="Y196" s="92"/>
      <c r="Z196" s="85">
        <v>2014</v>
      </c>
      <c r="AA196" s="85">
        <v>20</v>
      </c>
      <c r="AB196" s="85">
        <v>2</v>
      </c>
      <c r="AC196" s="92">
        <v>0.5</v>
      </c>
      <c r="AD196" s="89"/>
      <c r="AE196" s="89"/>
      <c r="AF196" s="89"/>
      <c r="AG196" s="89"/>
      <c r="AH196" s="89"/>
      <c r="AI196" s="89"/>
    </row>
    <row r="197" spans="1:35" ht="15.75">
      <c r="A197" s="85"/>
      <c r="B197" s="81" t="s">
        <v>442</v>
      </c>
      <c r="C197" s="92"/>
      <c r="D197" s="92"/>
      <c r="E197" s="92"/>
      <c r="F197" s="92"/>
      <c r="G197" s="85"/>
      <c r="H197" s="85"/>
      <c r="I197" s="85"/>
      <c r="J197" s="99">
        <f>SUM(J195:J196)</f>
        <v>0.565</v>
      </c>
      <c r="K197" s="100"/>
      <c r="L197" s="99"/>
      <c r="M197" s="100"/>
      <c r="N197" s="100"/>
      <c r="O197" s="100"/>
      <c r="P197" s="100"/>
      <c r="Q197" s="99">
        <f>Q195+Q196</f>
        <v>4.92</v>
      </c>
      <c r="R197" s="99"/>
      <c r="S197" s="88"/>
      <c r="T197" s="88"/>
      <c r="U197" s="99"/>
      <c r="V197" s="100"/>
      <c r="W197" s="100"/>
      <c r="X197" s="100"/>
      <c r="Y197" s="100"/>
      <c r="Z197" s="81"/>
      <c r="AA197" s="81"/>
      <c r="AB197" s="81"/>
      <c r="AC197" s="99">
        <f>SUM(AC195:AC196)</f>
        <v>0.9</v>
      </c>
      <c r="AD197" s="89"/>
      <c r="AE197" s="89"/>
      <c r="AF197" s="89"/>
      <c r="AG197" s="89"/>
      <c r="AH197" s="89"/>
      <c r="AI197" s="89"/>
    </row>
    <row r="198" spans="1:35" ht="15.75">
      <c r="A198" s="85"/>
      <c r="B198" s="97" t="s">
        <v>466</v>
      </c>
      <c r="C198" s="92"/>
      <c r="D198" s="92"/>
      <c r="E198" s="92"/>
      <c r="F198" s="92"/>
      <c r="G198" s="92"/>
      <c r="H198" s="92"/>
      <c r="I198" s="92"/>
      <c r="J198" s="117"/>
      <c r="K198" s="92"/>
      <c r="L198" s="92"/>
      <c r="M198" s="92"/>
      <c r="N198" s="92"/>
      <c r="O198" s="92"/>
      <c r="P198" s="92"/>
      <c r="Q198" s="92"/>
      <c r="R198" s="92"/>
      <c r="S198" s="117"/>
      <c r="T198" s="117"/>
      <c r="U198" s="94"/>
      <c r="V198" s="92"/>
      <c r="W198" s="92"/>
      <c r="X198" s="92"/>
      <c r="Y198" s="92"/>
      <c r="Z198" s="89"/>
      <c r="AA198" s="89"/>
      <c r="AB198" s="89"/>
      <c r="AC198" s="118"/>
      <c r="AD198" s="89"/>
      <c r="AE198" s="89"/>
      <c r="AF198" s="89"/>
      <c r="AG198" s="89"/>
      <c r="AH198" s="89"/>
      <c r="AI198" s="89"/>
    </row>
    <row r="199" spans="1:35" ht="15.75">
      <c r="A199" s="85"/>
      <c r="B199" s="92" t="s">
        <v>646</v>
      </c>
      <c r="C199" s="92"/>
      <c r="D199" s="92"/>
      <c r="E199" s="92"/>
      <c r="F199" s="92"/>
      <c r="G199" s="85">
        <v>1965</v>
      </c>
      <c r="H199" s="85">
        <v>15</v>
      </c>
      <c r="I199" s="85">
        <v>1</v>
      </c>
      <c r="J199" s="117">
        <v>0.25</v>
      </c>
      <c r="K199" s="92"/>
      <c r="L199" s="94"/>
      <c r="M199" s="94"/>
      <c r="N199" s="94"/>
      <c r="O199" s="94"/>
      <c r="P199" s="94"/>
      <c r="Q199" s="94">
        <f>R199+S199+T199</f>
        <v>1.04</v>
      </c>
      <c r="R199" s="94">
        <v>0.04</v>
      </c>
      <c r="S199" s="102">
        <v>0.1</v>
      </c>
      <c r="T199" s="102">
        <v>0.9</v>
      </c>
      <c r="U199" s="94"/>
      <c r="V199" s="92"/>
      <c r="W199" s="92"/>
      <c r="X199" s="92"/>
      <c r="Y199" s="92"/>
      <c r="Z199" s="85">
        <v>2014</v>
      </c>
      <c r="AA199" s="85">
        <v>15</v>
      </c>
      <c r="AB199" s="85">
        <v>1</v>
      </c>
      <c r="AC199" s="92">
        <v>0.25</v>
      </c>
      <c r="AD199" s="89"/>
      <c r="AE199" s="89"/>
      <c r="AF199" s="89"/>
      <c r="AG199" s="89"/>
      <c r="AH199" s="89"/>
      <c r="AI199" s="89"/>
    </row>
    <row r="200" spans="1:35" s="120" customFormat="1" ht="15.75">
      <c r="A200" s="81"/>
      <c r="B200" s="81" t="s">
        <v>447</v>
      </c>
      <c r="C200" s="100"/>
      <c r="D200" s="100"/>
      <c r="E200" s="100"/>
      <c r="F200" s="100"/>
      <c r="G200" s="100"/>
      <c r="H200" s="100"/>
      <c r="I200" s="119"/>
      <c r="J200" s="99">
        <f>SUM(J198:J199)</f>
        <v>0.25</v>
      </c>
      <c r="K200" s="99"/>
      <c r="L200" s="99"/>
      <c r="M200" s="100"/>
      <c r="N200" s="100"/>
      <c r="O200" s="93"/>
      <c r="P200" s="119"/>
      <c r="Q200" s="99">
        <f>SUM(Q198:Q199)</f>
        <v>1.04</v>
      </c>
      <c r="R200" s="99"/>
      <c r="S200" s="99"/>
      <c r="T200" s="99"/>
      <c r="U200" s="99"/>
      <c r="V200" s="100"/>
      <c r="W200" s="100"/>
      <c r="X200" s="100"/>
      <c r="Y200" s="100"/>
      <c r="Z200" s="119"/>
      <c r="AA200" s="119"/>
      <c r="AB200" s="119"/>
      <c r="AC200" s="99">
        <f>SUM(AC198:AC199)</f>
        <v>0.25</v>
      </c>
      <c r="AD200" s="119"/>
      <c r="AE200" s="119"/>
      <c r="AF200" s="119"/>
      <c r="AG200" s="119"/>
      <c r="AH200" s="119"/>
      <c r="AI200" s="119"/>
    </row>
    <row r="201" spans="1:35" ht="15.75">
      <c r="A201" s="85"/>
      <c r="B201" s="81" t="s">
        <v>448</v>
      </c>
      <c r="C201" s="92"/>
      <c r="D201" s="92"/>
      <c r="E201" s="92"/>
      <c r="F201" s="92"/>
      <c r="G201" s="92"/>
      <c r="H201" s="92"/>
      <c r="I201" s="93"/>
      <c r="J201" s="99">
        <f>J197+J200</f>
        <v>0.815</v>
      </c>
      <c r="K201" s="92"/>
      <c r="L201" s="99"/>
      <c r="M201" s="92"/>
      <c r="N201" s="92"/>
      <c r="O201" s="93"/>
      <c r="P201" s="93"/>
      <c r="Q201" s="99">
        <f>Q197+Q200</f>
        <v>5.96</v>
      </c>
      <c r="R201" s="94"/>
      <c r="S201" s="94"/>
      <c r="T201" s="94"/>
      <c r="U201" s="94"/>
      <c r="V201" s="92"/>
      <c r="W201" s="92"/>
      <c r="X201" s="92"/>
      <c r="Y201" s="92"/>
      <c r="Z201" s="89"/>
      <c r="AA201" s="89"/>
      <c r="AB201" s="93"/>
      <c r="AC201" s="99">
        <f>AC197+AC200</f>
        <v>1.15</v>
      </c>
      <c r="AD201" s="89"/>
      <c r="AE201" s="89"/>
      <c r="AF201" s="89"/>
      <c r="AG201" s="89"/>
      <c r="AH201" s="89"/>
      <c r="AI201" s="89"/>
    </row>
    <row r="202" spans="1:35" ht="18.75">
      <c r="A202" s="90" t="s">
        <v>377</v>
      </c>
      <c r="B202" s="91" t="s">
        <v>378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4"/>
      <c r="V202" s="92"/>
      <c r="W202" s="92"/>
      <c r="X202" s="92"/>
      <c r="Y202" s="92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</row>
    <row r="203" spans="1:35" ht="15.75">
      <c r="A203" s="90" t="s">
        <v>647</v>
      </c>
      <c r="B203" s="92" t="s">
        <v>648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4"/>
      <c r="V203" s="92"/>
      <c r="W203" s="92"/>
      <c r="X203" s="92"/>
      <c r="Y203" s="92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</row>
    <row r="204" spans="1:35" ht="15.75">
      <c r="A204" s="85"/>
      <c r="B204" s="92" t="s">
        <v>649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85" t="s">
        <v>650</v>
      </c>
      <c r="Q204" s="94">
        <v>0.31588000000000005</v>
      </c>
      <c r="R204" s="92"/>
      <c r="S204" s="94"/>
      <c r="T204" s="92"/>
      <c r="U204" s="94"/>
      <c r="V204" s="92"/>
      <c r="W204" s="92"/>
      <c r="X204" s="92"/>
      <c r="Y204" s="92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</row>
    <row r="205" spans="1:35" ht="31.5">
      <c r="A205" s="85"/>
      <c r="B205" s="92" t="s">
        <v>651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85" t="s">
        <v>652</v>
      </c>
      <c r="Q205" s="94">
        <v>0.894</v>
      </c>
      <c r="R205" s="92"/>
      <c r="S205" s="94"/>
      <c r="T205" s="92"/>
      <c r="U205" s="94"/>
      <c r="V205" s="92"/>
      <c r="W205" s="92"/>
      <c r="X205" s="92"/>
      <c r="Y205" s="92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</row>
    <row r="206" spans="1:35" ht="15.75">
      <c r="A206" s="85"/>
      <c r="B206" s="92" t="s">
        <v>653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85" t="s">
        <v>650</v>
      </c>
      <c r="Q206" s="94">
        <v>0.043210000000000005</v>
      </c>
      <c r="R206" s="92"/>
      <c r="S206" s="94"/>
      <c r="T206" s="92"/>
      <c r="U206" s="94"/>
      <c r="V206" s="92"/>
      <c r="W206" s="92"/>
      <c r="X206" s="92"/>
      <c r="Y206" s="92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</row>
    <row r="207" spans="1:35" ht="15.75">
      <c r="A207" s="85"/>
      <c r="B207" s="81" t="s">
        <v>654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8">
        <f>SUM(Q204:Q206)</f>
        <v>1.25309</v>
      </c>
      <c r="R207" s="85"/>
      <c r="S207" s="88"/>
      <c r="T207" s="85"/>
      <c r="U207" s="102"/>
      <c r="V207" s="85"/>
      <c r="W207" s="85"/>
      <c r="X207" s="85"/>
      <c r="Y207" s="85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</row>
    <row r="208" spans="1:35" ht="15.75">
      <c r="A208" s="90" t="s">
        <v>655</v>
      </c>
      <c r="B208" s="92" t="s">
        <v>656</v>
      </c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100"/>
      <c r="P208" s="92"/>
      <c r="Q208" s="99"/>
      <c r="R208" s="92"/>
      <c r="S208" s="92"/>
      <c r="T208" s="92"/>
      <c r="U208" s="94"/>
      <c r="V208" s="92"/>
      <c r="W208" s="92"/>
      <c r="X208" s="92"/>
      <c r="Y208" s="92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</row>
    <row r="209" spans="1:35" ht="15.75">
      <c r="A209" s="121"/>
      <c r="B209" s="92" t="s">
        <v>657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85" t="s">
        <v>658</v>
      </c>
      <c r="Q209" s="94">
        <v>0.48</v>
      </c>
      <c r="R209" s="92"/>
      <c r="S209" s="94"/>
      <c r="T209" s="92"/>
      <c r="U209" s="94"/>
      <c r="V209" s="92"/>
      <c r="W209" s="92"/>
      <c r="X209" s="92"/>
      <c r="Y209" s="92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</row>
    <row r="210" spans="1:35" ht="15.75">
      <c r="A210" s="121"/>
      <c r="B210" s="92" t="s">
        <v>659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85" t="s">
        <v>660</v>
      </c>
      <c r="Q210" s="94">
        <v>0.09</v>
      </c>
      <c r="R210" s="92"/>
      <c r="S210" s="94"/>
      <c r="T210" s="92"/>
      <c r="U210" s="94"/>
      <c r="V210" s="92"/>
      <c r="W210" s="92"/>
      <c r="X210" s="92"/>
      <c r="Y210" s="92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</row>
    <row r="211" spans="1:35" ht="15.75">
      <c r="A211" s="85"/>
      <c r="B211" s="92" t="s">
        <v>661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122" t="s">
        <v>650</v>
      </c>
      <c r="Q211" s="94">
        <v>1.3</v>
      </c>
      <c r="R211" s="92"/>
      <c r="S211" s="94"/>
      <c r="T211" s="92"/>
      <c r="U211" s="94"/>
      <c r="V211" s="92"/>
      <c r="W211" s="92"/>
      <c r="X211" s="92"/>
      <c r="Y211" s="92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</row>
    <row r="212" spans="1:35" ht="15.75">
      <c r="A212" s="85"/>
      <c r="B212" s="92" t="s">
        <v>662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122" t="s">
        <v>650</v>
      </c>
      <c r="Q212" s="94">
        <v>2.05</v>
      </c>
      <c r="R212" s="92"/>
      <c r="S212" s="94"/>
      <c r="T212" s="92"/>
      <c r="U212" s="94"/>
      <c r="V212" s="92"/>
      <c r="W212" s="92"/>
      <c r="X212" s="92"/>
      <c r="Y212" s="92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</row>
    <row r="213" spans="1:35" ht="15.75">
      <c r="A213" s="85"/>
      <c r="B213" s="92" t="s">
        <v>663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85" t="s">
        <v>650</v>
      </c>
      <c r="Q213" s="94">
        <v>0.45</v>
      </c>
      <c r="R213" s="92"/>
      <c r="S213" s="94"/>
      <c r="T213" s="92"/>
      <c r="U213" s="94"/>
      <c r="V213" s="92"/>
      <c r="W213" s="92"/>
      <c r="X213" s="92"/>
      <c r="Y213" s="92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</row>
    <row r="214" spans="1:35" ht="15.75">
      <c r="A214" s="85"/>
      <c r="B214" s="92" t="s">
        <v>664</v>
      </c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85" t="s">
        <v>650</v>
      </c>
      <c r="Q214" s="94">
        <v>0.5</v>
      </c>
      <c r="R214" s="92"/>
      <c r="S214" s="94"/>
      <c r="T214" s="92"/>
      <c r="U214" s="94"/>
      <c r="V214" s="92"/>
      <c r="W214" s="92"/>
      <c r="X214" s="92"/>
      <c r="Y214" s="92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</row>
    <row r="215" spans="1:35" ht="15.75">
      <c r="A215" s="85"/>
      <c r="B215" s="92" t="s">
        <v>665</v>
      </c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85" t="s">
        <v>650</v>
      </c>
      <c r="Q215" s="94">
        <v>1.9500000000000002</v>
      </c>
      <c r="R215" s="92"/>
      <c r="S215" s="94"/>
      <c r="T215" s="92"/>
      <c r="U215" s="94"/>
      <c r="V215" s="92"/>
      <c r="W215" s="92"/>
      <c r="X215" s="92"/>
      <c r="Y215" s="92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</row>
    <row r="216" spans="1:35" ht="15.75">
      <c r="A216" s="85"/>
      <c r="B216" s="81" t="s">
        <v>666</v>
      </c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85"/>
      <c r="Q216" s="88">
        <f>SUM(Q209:Q215)</f>
        <v>6.82</v>
      </c>
      <c r="R216" s="92"/>
      <c r="S216" s="99"/>
      <c r="T216" s="92"/>
      <c r="U216" s="94"/>
      <c r="V216" s="92"/>
      <c r="W216" s="92"/>
      <c r="X216" s="92"/>
      <c r="Y216" s="92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</row>
    <row r="217" spans="1:35" ht="15.75">
      <c r="A217" s="85"/>
      <c r="B217" s="81" t="s">
        <v>448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85"/>
      <c r="Q217" s="88">
        <f>Q216+Q207</f>
        <v>8.07309</v>
      </c>
      <c r="R217" s="92"/>
      <c r="S217" s="99"/>
      <c r="T217" s="92"/>
      <c r="U217" s="94"/>
      <c r="V217" s="92"/>
      <c r="W217" s="92"/>
      <c r="X217" s="92"/>
      <c r="Y217" s="92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</row>
    <row r="218" spans="1:35" ht="15.75">
      <c r="A218" s="81" t="s">
        <v>278</v>
      </c>
      <c r="B218" s="81" t="s">
        <v>379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111"/>
      <c r="O218" s="81"/>
      <c r="P218" s="81"/>
      <c r="Q218" s="111"/>
      <c r="R218" s="92"/>
      <c r="S218" s="92"/>
      <c r="T218" s="92"/>
      <c r="U218" s="94"/>
      <c r="V218" s="81"/>
      <c r="W218" s="81"/>
      <c r="X218" s="81"/>
      <c r="Y218" s="81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</row>
    <row r="219" spans="1:35" ht="31.5">
      <c r="A219" s="123" t="s">
        <v>380</v>
      </c>
      <c r="B219" s="124" t="s">
        <v>381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125"/>
      <c r="Q219" s="126"/>
      <c r="R219" s="125"/>
      <c r="S219" s="125"/>
      <c r="T219" s="125"/>
      <c r="U219" s="94"/>
      <c r="V219" s="81"/>
      <c r="W219" s="81"/>
      <c r="X219" s="81"/>
      <c r="Y219" s="81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</row>
    <row r="220" spans="1:35" ht="31.5">
      <c r="A220" s="85">
        <v>1</v>
      </c>
      <c r="B220" s="124" t="s">
        <v>667</v>
      </c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85">
        <v>4</v>
      </c>
      <c r="Q220" s="127">
        <f aca="true" t="shared" si="4" ref="Q220:Q225">S220+T220</f>
        <v>0.259428</v>
      </c>
      <c r="R220" s="92"/>
      <c r="S220" s="128">
        <v>0.07746399999999999</v>
      </c>
      <c r="T220" s="128">
        <v>0.181964</v>
      </c>
      <c r="U220" s="94"/>
      <c r="V220" s="92"/>
      <c r="W220" s="92"/>
      <c r="X220" s="92"/>
      <c r="Y220" s="92"/>
      <c r="Z220" s="105">
        <v>2014</v>
      </c>
      <c r="AA220" s="105">
        <v>7</v>
      </c>
      <c r="AB220" s="89"/>
      <c r="AC220" s="89"/>
      <c r="AD220" s="89"/>
      <c r="AE220" s="89"/>
      <c r="AF220" s="89"/>
      <c r="AG220" s="89"/>
      <c r="AH220" s="89"/>
      <c r="AI220" s="89"/>
    </row>
    <row r="221" spans="1:35" ht="31.5">
      <c r="A221" s="85">
        <v>2</v>
      </c>
      <c r="B221" s="124" t="s">
        <v>668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85">
        <v>3</v>
      </c>
      <c r="Q221" s="127">
        <f t="shared" si="4"/>
        <v>0.194571</v>
      </c>
      <c r="R221" s="92"/>
      <c r="S221" s="128">
        <v>0.058098</v>
      </c>
      <c r="T221" s="128">
        <v>0.13647299999999998</v>
      </c>
      <c r="U221" s="94"/>
      <c r="V221" s="92"/>
      <c r="W221" s="92"/>
      <c r="X221" s="92"/>
      <c r="Y221" s="92"/>
      <c r="Z221" s="105">
        <v>2014</v>
      </c>
      <c r="AA221" s="105">
        <v>7</v>
      </c>
      <c r="AB221" s="89"/>
      <c r="AC221" s="89"/>
      <c r="AD221" s="89"/>
      <c r="AE221" s="89"/>
      <c r="AF221" s="89"/>
      <c r="AG221" s="89"/>
      <c r="AH221" s="89"/>
      <c r="AI221" s="89"/>
    </row>
    <row r="222" spans="1:35" ht="31.5">
      <c r="A222" s="85">
        <v>3</v>
      </c>
      <c r="B222" s="124" t="s">
        <v>669</v>
      </c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85">
        <v>5</v>
      </c>
      <c r="Q222" s="127">
        <f t="shared" si="4"/>
        <v>0.324285</v>
      </c>
      <c r="R222" s="92"/>
      <c r="S222" s="128">
        <v>0.09683000000000001</v>
      </c>
      <c r="T222" s="128">
        <v>0.227455</v>
      </c>
      <c r="U222" s="94"/>
      <c r="V222" s="92"/>
      <c r="W222" s="92"/>
      <c r="X222" s="92"/>
      <c r="Y222" s="92"/>
      <c r="Z222" s="105">
        <v>2014</v>
      </c>
      <c r="AA222" s="105">
        <v>7</v>
      </c>
      <c r="AB222" s="89"/>
      <c r="AC222" s="89"/>
      <c r="AD222" s="89"/>
      <c r="AE222" s="89"/>
      <c r="AF222" s="89"/>
      <c r="AG222" s="89"/>
      <c r="AH222" s="89"/>
      <c r="AI222" s="89"/>
    </row>
    <row r="223" spans="1:35" ht="31.5">
      <c r="A223" s="85">
        <v>4</v>
      </c>
      <c r="B223" s="124" t="s">
        <v>670</v>
      </c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85">
        <v>4</v>
      </c>
      <c r="Q223" s="127">
        <f t="shared" si="4"/>
        <v>0.259428</v>
      </c>
      <c r="R223" s="92"/>
      <c r="S223" s="128">
        <v>0.07746399999999999</v>
      </c>
      <c r="T223" s="128">
        <v>0.181964</v>
      </c>
      <c r="U223" s="94"/>
      <c r="V223" s="92"/>
      <c r="W223" s="92"/>
      <c r="X223" s="92"/>
      <c r="Y223" s="92"/>
      <c r="Z223" s="105">
        <v>2014</v>
      </c>
      <c r="AA223" s="105">
        <v>7</v>
      </c>
      <c r="AB223" s="89"/>
      <c r="AC223" s="89"/>
      <c r="AD223" s="89"/>
      <c r="AE223" s="89"/>
      <c r="AF223" s="89"/>
      <c r="AG223" s="89"/>
      <c r="AH223" s="89"/>
      <c r="AI223" s="89"/>
    </row>
    <row r="224" spans="1:35" ht="31.5">
      <c r="A224" s="85">
        <v>5</v>
      </c>
      <c r="B224" s="124" t="s">
        <v>671</v>
      </c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85">
        <v>4</v>
      </c>
      <c r="Q224" s="127">
        <f t="shared" si="4"/>
        <v>0.259428</v>
      </c>
      <c r="R224" s="92"/>
      <c r="S224" s="128">
        <v>0.07746399999999999</v>
      </c>
      <c r="T224" s="128">
        <v>0.181964</v>
      </c>
      <c r="U224" s="94"/>
      <c r="V224" s="92"/>
      <c r="W224" s="92"/>
      <c r="X224" s="92"/>
      <c r="Y224" s="92"/>
      <c r="Z224" s="105">
        <v>2014</v>
      </c>
      <c r="AA224" s="105">
        <v>7</v>
      </c>
      <c r="AB224" s="89"/>
      <c r="AC224" s="89"/>
      <c r="AD224" s="89"/>
      <c r="AE224" s="89"/>
      <c r="AF224" s="89"/>
      <c r="AG224" s="89"/>
      <c r="AH224" s="89"/>
      <c r="AI224" s="89"/>
    </row>
    <row r="225" spans="1:35" ht="31.5">
      <c r="A225" s="85">
        <v>6</v>
      </c>
      <c r="B225" s="124" t="s">
        <v>672</v>
      </c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85">
        <v>4</v>
      </c>
      <c r="Q225" s="127">
        <f t="shared" si="4"/>
        <v>0.259428</v>
      </c>
      <c r="R225" s="92"/>
      <c r="S225" s="128">
        <v>0.07746399999999999</v>
      </c>
      <c r="T225" s="128">
        <v>0.181964</v>
      </c>
      <c r="U225" s="94"/>
      <c r="V225" s="92"/>
      <c r="W225" s="92"/>
      <c r="X225" s="92"/>
      <c r="Y225" s="92"/>
      <c r="Z225" s="105">
        <v>2014</v>
      </c>
      <c r="AA225" s="105">
        <v>7</v>
      </c>
      <c r="AB225" s="89"/>
      <c r="AC225" s="89"/>
      <c r="AD225" s="89"/>
      <c r="AE225" s="89"/>
      <c r="AF225" s="89"/>
      <c r="AG225" s="89"/>
      <c r="AH225" s="89"/>
      <c r="AI225" s="89"/>
    </row>
    <row r="226" spans="1:35" ht="15.75">
      <c r="A226" s="85"/>
      <c r="B226" s="129" t="s">
        <v>673</v>
      </c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130">
        <f>SUM(P220:P225)</f>
        <v>24</v>
      </c>
      <c r="Q226" s="131">
        <f>Q225+Q224+Q223+Q222+Q221+Q220</f>
        <v>1.556568</v>
      </c>
      <c r="R226" s="94"/>
      <c r="S226" s="131"/>
      <c r="T226" s="131"/>
      <c r="U226" s="94"/>
      <c r="V226" s="92"/>
      <c r="W226" s="92"/>
      <c r="X226" s="92"/>
      <c r="Y226" s="92"/>
      <c r="Z226" s="105"/>
      <c r="AA226" s="105"/>
      <c r="AB226" s="89"/>
      <c r="AC226" s="89"/>
      <c r="AD226" s="89"/>
      <c r="AE226" s="89"/>
      <c r="AF226" s="89"/>
      <c r="AG226" s="89"/>
      <c r="AH226" s="89"/>
      <c r="AI226" s="89"/>
    </row>
    <row r="227" spans="1:35" s="120" customFormat="1" ht="31.5">
      <c r="A227" s="123" t="s">
        <v>383</v>
      </c>
      <c r="B227" s="100" t="s">
        <v>674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81"/>
      <c r="Q227" s="132"/>
      <c r="R227" s="100"/>
      <c r="S227" s="133"/>
      <c r="T227" s="133"/>
      <c r="U227" s="99"/>
      <c r="V227" s="100"/>
      <c r="W227" s="100"/>
      <c r="X227" s="100"/>
      <c r="Y227" s="100"/>
      <c r="Z227" s="134"/>
      <c r="AA227" s="134"/>
      <c r="AB227" s="119"/>
      <c r="AC227" s="119"/>
      <c r="AD227" s="119"/>
      <c r="AE227" s="119"/>
      <c r="AF227" s="119"/>
      <c r="AG227" s="119"/>
      <c r="AH227" s="119"/>
      <c r="AI227" s="119"/>
    </row>
    <row r="228" spans="1:35" ht="31.5">
      <c r="A228" s="96"/>
      <c r="B228" s="92" t="s">
        <v>675</v>
      </c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85">
        <v>1</v>
      </c>
      <c r="Q228" s="102">
        <f>T228+R228+S228</f>
        <v>1.0450000000000002</v>
      </c>
      <c r="R228" s="94">
        <v>0.045</v>
      </c>
      <c r="S228" s="94">
        <v>0.2</v>
      </c>
      <c r="T228" s="94">
        <v>0.8</v>
      </c>
      <c r="U228" s="94"/>
      <c r="V228" s="92"/>
      <c r="W228" s="92"/>
      <c r="X228" s="92"/>
      <c r="Y228" s="92"/>
      <c r="Z228" s="105">
        <v>2014</v>
      </c>
      <c r="AA228" s="105">
        <v>7</v>
      </c>
      <c r="AB228" s="89"/>
      <c r="AC228" s="89"/>
      <c r="AD228" s="89"/>
      <c r="AE228" s="89"/>
      <c r="AF228" s="89"/>
      <c r="AG228" s="89"/>
      <c r="AH228" s="89"/>
      <c r="AI228" s="89"/>
    </row>
    <row r="229" spans="1:35" ht="15.75">
      <c r="A229" s="123"/>
      <c r="B229" s="81" t="s">
        <v>443</v>
      </c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85"/>
      <c r="Q229" s="135"/>
      <c r="R229" s="92"/>
      <c r="S229" s="128"/>
      <c r="T229" s="128"/>
      <c r="U229" s="94"/>
      <c r="V229" s="92"/>
      <c r="W229" s="92"/>
      <c r="X229" s="92"/>
      <c r="Y229" s="92"/>
      <c r="Z229" s="105"/>
      <c r="AA229" s="105"/>
      <c r="AB229" s="89"/>
      <c r="AC229" s="89"/>
      <c r="AD229" s="89"/>
      <c r="AE229" s="89"/>
      <c r="AF229" s="89"/>
      <c r="AG229" s="89"/>
      <c r="AH229" s="89"/>
      <c r="AI229" s="89"/>
    </row>
    <row r="230" spans="1:35" ht="31.5">
      <c r="A230" s="85"/>
      <c r="B230" s="92" t="s">
        <v>676</v>
      </c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85">
        <v>1</v>
      </c>
      <c r="Q230" s="102">
        <f>T230+R230+S230</f>
        <v>1.0450000000000002</v>
      </c>
      <c r="R230" s="94">
        <v>0.045</v>
      </c>
      <c r="S230" s="94">
        <v>0.2</v>
      </c>
      <c r="T230" s="94">
        <v>0.8</v>
      </c>
      <c r="U230" s="94"/>
      <c r="V230" s="92"/>
      <c r="W230" s="92"/>
      <c r="X230" s="92"/>
      <c r="Y230" s="92"/>
      <c r="Z230" s="105">
        <v>2014</v>
      </c>
      <c r="AA230" s="105">
        <v>7</v>
      </c>
      <c r="AB230" s="89"/>
      <c r="AC230" s="89"/>
      <c r="AD230" s="89"/>
      <c r="AE230" s="89"/>
      <c r="AF230" s="89"/>
      <c r="AG230" s="89"/>
      <c r="AH230" s="89"/>
      <c r="AI230" s="89"/>
    </row>
    <row r="231" spans="1:35" ht="15.75">
      <c r="A231" s="85"/>
      <c r="B231" s="129" t="s">
        <v>673</v>
      </c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81">
        <f>P230+P228</f>
        <v>2</v>
      </c>
      <c r="Q231" s="136">
        <f>Q230+Q228</f>
        <v>2.0900000000000003</v>
      </c>
      <c r="R231" s="100"/>
      <c r="S231" s="137"/>
      <c r="T231" s="137"/>
      <c r="U231" s="94"/>
      <c r="V231" s="92"/>
      <c r="W231" s="92"/>
      <c r="X231" s="92"/>
      <c r="Y231" s="92"/>
      <c r="Z231" s="105"/>
      <c r="AA231" s="105"/>
      <c r="AB231" s="89"/>
      <c r="AC231" s="89"/>
      <c r="AD231" s="89"/>
      <c r="AE231" s="89"/>
      <c r="AF231" s="89"/>
      <c r="AG231" s="89"/>
      <c r="AH231" s="89"/>
      <c r="AI231" s="89"/>
    </row>
    <row r="232" spans="1:35" ht="15.75">
      <c r="A232" s="81" t="s">
        <v>281</v>
      </c>
      <c r="B232" s="81" t="s">
        <v>386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92"/>
      <c r="S232" s="92"/>
      <c r="T232" s="92"/>
      <c r="U232" s="94"/>
      <c r="V232" s="81"/>
      <c r="W232" s="81"/>
      <c r="X232" s="81"/>
      <c r="Y232" s="81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</row>
    <row r="233" spans="1:35" ht="15.75">
      <c r="A233" s="123"/>
      <c r="B233" s="100" t="s">
        <v>677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125"/>
      <c r="Q233" s="125"/>
      <c r="R233" s="125"/>
      <c r="S233" s="125"/>
      <c r="T233" s="125"/>
      <c r="U233" s="94"/>
      <c r="V233" s="81"/>
      <c r="W233" s="81"/>
      <c r="X233" s="81"/>
      <c r="Y233" s="81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</row>
    <row r="234" spans="1:35" ht="31.5">
      <c r="A234" s="85"/>
      <c r="B234" s="124" t="s">
        <v>678</v>
      </c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85">
        <v>3</v>
      </c>
      <c r="Q234" s="128">
        <f>S234+T234</f>
        <v>1.0099619999999998</v>
      </c>
      <c r="R234" s="92"/>
      <c r="S234" s="94">
        <v>0.16777499999999998</v>
      </c>
      <c r="T234" s="94">
        <v>0.8421869999999999</v>
      </c>
      <c r="U234" s="94"/>
      <c r="V234" s="113"/>
      <c r="W234" s="92"/>
      <c r="X234" s="92"/>
      <c r="Y234" s="92"/>
      <c r="Z234" s="105">
        <v>2014</v>
      </c>
      <c r="AA234" s="105">
        <v>7</v>
      </c>
      <c r="AB234" s="89"/>
      <c r="AC234" s="89"/>
      <c r="AD234" s="89"/>
      <c r="AE234" s="89"/>
      <c r="AF234" s="89"/>
      <c r="AG234" s="89"/>
      <c r="AH234" s="89"/>
      <c r="AI234" s="89"/>
    </row>
    <row r="235" spans="1:35" s="120" customFormat="1" ht="15.75">
      <c r="A235" s="81"/>
      <c r="B235" s="100" t="s">
        <v>469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81"/>
      <c r="Q235" s="133"/>
      <c r="R235" s="100"/>
      <c r="S235" s="99"/>
      <c r="T235" s="99"/>
      <c r="U235" s="99"/>
      <c r="V235" s="100"/>
      <c r="W235" s="100"/>
      <c r="X235" s="100"/>
      <c r="Y235" s="100"/>
      <c r="Z235" s="134"/>
      <c r="AA235" s="134"/>
      <c r="AB235" s="119"/>
      <c r="AC235" s="119"/>
      <c r="AD235" s="119"/>
      <c r="AE235" s="119"/>
      <c r="AF235" s="119"/>
      <c r="AG235" s="119"/>
      <c r="AH235" s="119"/>
      <c r="AI235" s="119"/>
    </row>
    <row r="236" spans="1:35" ht="31.5">
      <c r="A236" s="85"/>
      <c r="B236" s="124" t="s">
        <v>679</v>
      </c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85">
        <v>1</v>
      </c>
      <c r="Q236" s="128">
        <f>S236+T236</f>
        <v>0.336654</v>
      </c>
      <c r="R236" s="92"/>
      <c r="S236" s="94">
        <v>0.055924999999999996</v>
      </c>
      <c r="T236" s="94">
        <v>0.280729</v>
      </c>
      <c r="U236" s="94"/>
      <c r="V236" s="92"/>
      <c r="W236" s="92"/>
      <c r="X236" s="92"/>
      <c r="Y236" s="92"/>
      <c r="Z236" s="105">
        <v>2014</v>
      </c>
      <c r="AA236" s="105">
        <v>7</v>
      </c>
      <c r="AB236" s="89"/>
      <c r="AC236" s="89"/>
      <c r="AD236" s="89"/>
      <c r="AE236" s="89"/>
      <c r="AF236" s="89"/>
      <c r="AG236" s="89"/>
      <c r="AH236" s="89"/>
      <c r="AI236" s="89"/>
    </row>
    <row r="237" spans="1:35" s="146" customFormat="1" ht="15.75">
      <c r="A237" s="138"/>
      <c r="B237" s="139" t="s">
        <v>443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40"/>
      <c r="Q237" s="141"/>
      <c r="R237" s="112"/>
      <c r="S237" s="142"/>
      <c r="T237" s="142"/>
      <c r="U237" s="143"/>
      <c r="V237" s="112"/>
      <c r="W237" s="112"/>
      <c r="X237" s="112"/>
      <c r="Y237" s="112"/>
      <c r="Z237" s="144"/>
      <c r="AA237" s="145"/>
      <c r="AB237" s="145"/>
      <c r="AC237" s="145"/>
      <c r="AD237" s="145"/>
      <c r="AE237" s="145"/>
      <c r="AF237" s="145"/>
      <c r="AG237" s="145"/>
      <c r="AH237" s="145"/>
      <c r="AI237" s="145"/>
    </row>
    <row r="238" spans="1:35" s="146" customFormat="1" ht="31.5">
      <c r="A238" s="140"/>
      <c r="B238" s="147" t="s">
        <v>270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40">
        <v>1</v>
      </c>
      <c r="Q238" s="148">
        <f>S238+T238</f>
        <v>0.336654</v>
      </c>
      <c r="R238" s="112"/>
      <c r="S238" s="143">
        <v>0.055924999999999996</v>
      </c>
      <c r="T238" s="143">
        <v>0.280729</v>
      </c>
      <c r="U238" s="143"/>
      <c r="V238" s="112"/>
      <c r="W238" s="112"/>
      <c r="X238" s="112"/>
      <c r="Y238" s="112"/>
      <c r="Z238" s="149">
        <v>2014</v>
      </c>
      <c r="AA238" s="149">
        <v>7</v>
      </c>
      <c r="AB238" s="145"/>
      <c r="AC238" s="145"/>
      <c r="AD238" s="145"/>
      <c r="AE238" s="145"/>
      <c r="AF238" s="145"/>
      <c r="AG238" s="145"/>
      <c r="AH238" s="145"/>
      <c r="AI238" s="145"/>
    </row>
    <row r="239" spans="1:35" s="146" customFormat="1" ht="31.5">
      <c r="A239" s="140"/>
      <c r="B239" s="147" t="s">
        <v>680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40">
        <v>1</v>
      </c>
      <c r="Q239" s="148">
        <f>S239+T239</f>
        <v>0.336654</v>
      </c>
      <c r="R239" s="112"/>
      <c r="S239" s="143">
        <v>0.055924999999999996</v>
      </c>
      <c r="T239" s="143">
        <v>0.280729</v>
      </c>
      <c r="U239" s="143"/>
      <c r="V239" s="112"/>
      <c r="W239" s="112"/>
      <c r="X239" s="112"/>
      <c r="Y239" s="112"/>
      <c r="Z239" s="149">
        <v>2014</v>
      </c>
      <c r="AA239" s="149">
        <v>7</v>
      </c>
      <c r="AB239" s="145"/>
      <c r="AC239" s="145"/>
      <c r="AD239" s="145"/>
      <c r="AE239" s="145"/>
      <c r="AF239" s="145"/>
      <c r="AG239" s="145"/>
      <c r="AH239" s="145"/>
      <c r="AI239" s="145"/>
    </row>
    <row r="240" spans="1:35" s="146" customFormat="1" ht="31.5">
      <c r="A240" s="140"/>
      <c r="B240" s="147" t="s">
        <v>681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40">
        <v>1</v>
      </c>
      <c r="Q240" s="148">
        <f>S240+T240</f>
        <v>0.336654</v>
      </c>
      <c r="R240" s="112"/>
      <c r="S240" s="143">
        <v>0.055924999999999996</v>
      </c>
      <c r="T240" s="143">
        <v>0.280729</v>
      </c>
      <c r="U240" s="143"/>
      <c r="V240" s="112"/>
      <c r="W240" s="112"/>
      <c r="X240" s="112"/>
      <c r="Y240" s="112"/>
      <c r="Z240" s="149">
        <v>2014</v>
      </c>
      <c r="AA240" s="149">
        <v>7</v>
      </c>
      <c r="AB240" s="145"/>
      <c r="AC240" s="145"/>
      <c r="AD240" s="145"/>
      <c r="AE240" s="145"/>
      <c r="AF240" s="145"/>
      <c r="AG240" s="145"/>
      <c r="AH240" s="145"/>
      <c r="AI240" s="145"/>
    </row>
    <row r="241" spans="1:35" ht="15.75">
      <c r="A241" s="85"/>
      <c r="B241" s="129" t="s">
        <v>673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130">
        <f>SUM(P234:P240)</f>
        <v>7</v>
      </c>
      <c r="Q241" s="131">
        <f>SUM(Q234:Q240)</f>
        <v>2.356578</v>
      </c>
      <c r="R241" s="131"/>
      <c r="S241" s="131"/>
      <c r="T241" s="131"/>
      <c r="U241" s="94"/>
      <c r="V241" s="92"/>
      <c r="W241" s="92"/>
      <c r="X241" s="92"/>
      <c r="Y241" s="92"/>
      <c r="Z241" s="105"/>
      <c r="AA241" s="105"/>
      <c r="AB241" s="89"/>
      <c r="AC241" s="89"/>
      <c r="AD241" s="89"/>
      <c r="AE241" s="89"/>
      <c r="AF241" s="89"/>
      <c r="AG241" s="89"/>
      <c r="AH241" s="89"/>
      <c r="AI241" s="89"/>
    </row>
    <row r="242" spans="1:35" ht="15" customHeight="1">
      <c r="A242" s="123" t="s">
        <v>283</v>
      </c>
      <c r="B242" s="100" t="s">
        <v>677</v>
      </c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133"/>
      <c r="R242" s="92"/>
      <c r="S242" s="133"/>
      <c r="T242" s="133"/>
      <c r="U242" s="94"/>
      <c r="V242" s="92"/>
      <c r="W242" s="92"/>
      <c r="X242" s="92"/>
      <c r="Y242" s="92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</row>
    <row r="243" spans="1:35" ht="31.5">
      <c r="A243" s="85"/>
      <c r="B243" s="124" t="s">
        <v>682</v>
      </c>
      <c r="C243" s="92"/>
      <c r="D243" s="92"/>
      <c r="E243" s="92"/>
      <c r="F243" s="92"/>
      <c r="G243" s="92"/>
      <c r="H243" s="92"/>
      <c r="I243" s="85">
        <v>2</v>
      </c>
      <c r="J243" s="92"/>
      <c r="K243" s="92"/>
      <c r="L243" s="92"/>
      <c r="M243" s="92"/>
      <c r="N243" s="92"/>
      <c r="O243" s="92"/>
      <c r="P243" s="85">
        <v>1</v>
      </c>
      <c r="Q243" s="94">
        <f aca="true" t="shared" si="5" ref="Q243:Q248">S243+T243</f>
        <v>0.162501</v>
      </c>
      <c r="R243" s="94"/>
      <c r="S243" s="94">
        <v>0.019931</v>
      </c>
      <c r="T243" s="94">
        <v>0.14257</v>
      </c>
      <c r="U243" s="94"/>
      <c r="V243" s="92"/>
      <c r="W243" s="92"/>
      <c r="X243" s="92"/>
      <c r="Y243" s="92"/>
      <c r="Z243" s="105">
        <v>2014</v>
      </c>
      <c r="AA243" s="105">
        <v>7</v>
      </c>
      <c r="AB243" s="89"/>
      <c r="AC243" s="89"/>
      <c r="AD243" s="89"/>
      <c r="AE243" s="89"/>
      <c r="AF243" s="89"/>
      <c r="AG243" s="89"/>
      <c r="AH243" s="89"/>
      <c r="AI243" s="89"/>
    </row>
    <row r="244" spans="1:35" ht="31.5">
      <c r="A244" s="85"/>
      <c r="B244" s="124" t="s">
        <v>683</v>
      </c>
      <c r="C244" s="92"/>
      <c r="D244" s="92"/>
      <c r="E244" s="92"/>
      <c r="F244" s="92"/>
      <c r="G244" s="92"/>
      <c r="H244" s="92"/>
      <c r="I244" s="85">
        <v>2</v>
      </c>
      <c r="J244" s="92"/>
      <c r="K244" s="92"/>
      <c r="L244" s="92"/>
      <c r="M244" s="92"/>
      <c r="N244" s="92"/>
      <c r="O244" s="92"/>
      <c r="P244" s="85">
        <v>1</v>
      </c>
      <c r="Q244" s="94">
        <f t="shared" si="5"/>
        <v>0.162501</v>
      </c>
      <c r="R244" s="94"/>
      <c r="S244" s="94">
        <v>0.019931</v>
      </c>
      <c r="T244" s="94">
        <v>0.14257</v>
      </c>
      <c r="U244" s="94"/>
      <c r="V244" s="92"/>
      <c r="W244" s="92"/>
      <c r="X244" s="92"/>
      <c r="Y244" s="92"/>
      <c r="Z244" s="105">
        <v>2014</v>
      </c>
      <c r="AA244" s="105">
        <v>7</v>
      </c>
      <c r="AB244" s="89"/>
      <c r="AC244" s="89"/>
      <c r="AD244" s="89"/>
      <c r="AE244" s="89"/>
      <c r="AF244" s="89"/>
      <c r="AG244" s="89"/>
      <c r="AH244" s="89"/>
      <c r="AI244" s="89"/>
    </row>
    <row r="245" spans="1:35" ht="31.5">
      <c r="A245" s="85"/>
      <c r="B245" s="124" t="s">
        <v>684</v>
      </c>
      <c r="C245" s="92"/>
      <c r="D245" s="92"/>
      <c r="E245" s="92"/>
      <c r="F245" s="92"/>
      <c r="G245" s="92"/>
      <c r="H245" s="92"/>
      <c r="I245" s="85">
        <v>2</v>
      </c>
      <c r="J245" s="92"/>
      <c r="K245" s="92"/>
      <c r="L245" s="92"/>
      <c r="M245" s="92"/>
      <c r="N245" s="92"/>
      <c r="O245" s="92"/>
      <c r="P245" s="85">
        <v>1</v>
      </c>
      <c r="Q245" s="94">
        <f t="shared" si="5"/>
        <v>0.162501</v>
      </c>
      <c r="R245" s="94"/>
      <c r="S245" s="94">
        <v>0.019931</v>
      </c>
      <c r="T245" s="94">
        <v>0.14257</v>
      </c>
      <c r="U245" s="94"/>
      <c r="V245" s="92"/>
      <c r="W245" s="92"/>
      <c r="X245" s="92"/>
      <c r="Y245" s="92"/>
      <c r="Z245" s="105">
        <v>2014</v>
      </c>
      <c r="AA245" s="105">
        <v>7</v>
      </c>
      <c r="AB245" s="89"/>
      <c r="AC245" s="89"/>
      <c r="AD245" s="89"/>
      <c r="AE245" s="89"/>
      <c r="AF245" s="89"/>
      <c r="AG245" s="89"/>
      <c r="AH245" s="89"/>
      <c r="AI245" s="89"/>
    </row>
    <row r="246" spans="1:35" ht="30.75" customHeight="1">
      <c r="A246" s="85"/>
      <c r="B246" s="124" t="s">
        <v>685</v>
      </c>
      <c r="C246" s="92"/>
      <c r="D246" s="92"/>
      <c r="E246" s="92"/>
      <c r="F246" s="92"/>
      <c r="G246" s="92"/>
      <c r="H246" s="92"/>
      <c r="I246" s="85">
        <v>2</v>
      </c>
      <c r="J246" s="92"/>
      <c r="K246" s="92"/>
      <c r="L246" s="92"/>
      <c r="M246" s="92"/>
      <c r="N246" s="92"/>
      <c r="O246" s="92"/>
      <c r="P246" s="85">
        <v>1</v>
      </c>
      <c r="Q246" s="94">
        <f t="shared" si="5"/>
        <v>0.162501</v>
      </c>
      <c r="R246" s="94"/>
      <c r="S246" s="94">
        <v>0.019931</v>
      </c>
      <c r="T246" s="94">
        <v>0.14257</v>
      </c>
      <c r="U246" s="94"/>
      <c r="V246" s="92"/>
      <c r="W246" s="92"/>
      <c r="X246" s="92"/>
      <c r="Y246" s="92"/>
      <c r="Z246" s="105">
        <v>2014</v>
      </c>
      <c r="AA246" s="105">
        <v>7</v>
      </c>
      <c r="AB246" s="89"/>
      <c r="AC246" s="89"/>
      <c r="AD246" s="89"/>
      <c r="AE246" s="89"/>
      <c r="AF246" s="89"/>
      <c r="AG246" s="89"/>
      <c r="AH246" s="89"/>
      <c r="AI246" s="89"/>
    </row>
    <row r="247" spans="1:35" ht="31.5">
      <c r="A247" s="85"/>
      <c r="B247" s="124" t="s">
        <v>686</v>
      </c>
      <c r="C247" s="92"/>
      <c r="D247" s="92"/>
      <c r="E247" s="92"/>
      <c r="F247" s="92"/>
      <c r="G247" s="92"/>
      <c r="H247" s="92"/>
      <c r="I247" s="85">
        <v>2</v>
      </c>
      <c r="J247" s="92"/>
      <c r="K247" s="92"/>
      <c r="L247" s="92"/>
      <c r="M247" s="92"/>
      <c r="N247" s="92"/>
      <c r="O247" s="92"/>
      <c r="P247" s="85">
        <v>1</v>
      </c>
      <c r="Q247" s="94">
        <f t="shared" si="5"/>
        <v>0.162501</v>
      </c>
      <c r="R247" s="94"/>
      <c r="S247" s="94">
        <v>0.019931</v>
      </c>
      <c r="T247" s="94">
        <v>0.14257</v>
      </c>
      <c r="U247" s="94"/>
      <c r="V247" s="92"/>
      <c r="W247" s="92"/>
      <c r="X247" s="92"/>
      <c r="Y247" s="92"/>
      <c r="Z247" s="105">
        <v>2014</v>
      </c>
      <c r="AA247" s="105">
        <v>7</v>
      </c>
      <c r="AB247" s="89"/>
      <c r="AC247" s="89"/>
      <c r="AD247" s="89"/>
      <c r="AE247" s="89"/>
      <c r="AF247" s="89"/>
      <c r="AG247" s="89"/>
      <c r="AH247" s="89"/>
      <c r="AI247" s="89"/>
    </row>
    <row r="248" spans="1:35" ht="31.5">
      <c r="A248" s="85"/>
      <c r="B248" s="124" t="s">
        <v>687</v>
      </c>
      <c r="C248" s="92"/>
      <c r="D248" s="92"/>
      <c r="E248" s="92"/>
      <c r="F248" s="92"/>
      <c r="G248" s="92"/>
      <c r="H248" s="92"/>
      <c r="I248" s="85">
        <v>1</v>
      </c>
      <c r="J248" s="92"/>
      <c r="K248" s="92"/>
      <c r="L248" s="92"/>
      <c r="M248" s="92"/>
      <c r="N248" s="92"/>
      <c r="O248" s="92"/>
      <c r="P248" s="85">
        <v>1</v>
      </c>
      <c r="Q248" s="94">
        <f t="shared" si="5"/>
        <v>0.162501</v>
      </c>
      <c r="R248" s="94"/>
      <c r="S248" s="94">
        <v>0.019931</v>
      </c>
      <c r="T248" s="94">
        <v>0.14257</v>
      </c>
      <c r="U248" s="94"/>
      <c r="V248" s="92"/>
      <c r="W248" s="92"/>
      <c r="X248" s="92"/>
      <c r="Y248" s="92"/>
      <c r="Z248" s="105">
        <v>2014</v>
      </c>
      <c r="AA248" s="105">
        <v>7</v>
      </c>
      <c r="AB248" s="89"/>
      <c r="AC248" s="89"/>
      <c r="AD248" s="89"/>
      <c r="AE248" s="89"/>
      <c r="AF248" s="89"/>
      <c r="AG248" s="89"/>
      <c r="AH248" s="89"/>
      <c r="AI248" s="89"/>
    </row>
    <row r="249" spans="1:35" ht="21" customHeight="1">
      <c r="A249" s="85"/>
      <c r="B249" s="150" t="s">
        <v>673</v>
      </c>
      <c r="C249" s="92"/>
      <c r="D249" s="92"/>
      <c r="E249" s="92"/>
      <c r="F249" s="92"/>
      <c r="G249" s="92"/>
      <c r="H249" s="92"/>
      <c r="I249" s="85"/>
      <c r="J249" s="92"/>
      <c r="K249" s="92"/>
      <c r="L249" s="92"/>
      <c r="M249" s="92"/>
      <c r="N249" s="92"/>
      <c r="O249" s="92"/>
      <c r="P249" s="81">
        <f>SUM(P243:P248)</f>
        <v>6</v>
      </c>
      <c r="Q249" s="99">
        <f>SUM(Q243:Q248)</f>
        <v>0.975006</v>
      </c>
      <c r="R249" s="99"/>
      <c r="S249" s="99"/>
      <c r="T249" s="99"/>
      <c r="U249" s="94"/>
      <c r="V249" s="92"/>
      <c r="W249" s="92"/>
      <c r="X249" s="92"/>
      <c r="Y249" s="92"/>
      <c r="Z249" s="105"/>
      <c r="AA249" s="105"/>
      <c r="AB249" s="89"/>
      <c r="AC249" s="89"/>
      <c r="AD249" s="89"/>
      <c r="AE249" s="89"/>
      <c r="AF249" s="89"/>
      <c r="AG249" s="89"/>
      <c r="AH249" s="89"/>
      <c r="AI249" s="89"/>
    </row>
    <row r="250" spans="1:35" s="146" customFormat="1" ht="15.75">
      <c r="A250" s="138"/>
      <c r="B250" s="139" t="s">
        <v>443</v>
      </c>
      <c r="C250" s="112"/>
      <c r="D250" s="112"/>
      <c r="E250" s="112"/>
      <c r="F250" s="112"/>
      <c r="G250" s="112"/>
      <c r="H250" s="112"/>
      <c r="I250" s="140"/>
      <c r="J250" s="112"/>
      <c r="K250" s="112"/>
      <c r="L250" s="112"/>
      <c r="M250" s="112"/>
      <c r="N250" s="112"/>
      <c r="O250" s="112"/>
      <c r="P250" s="112"/>
      <c r="Q250" s="141"/>
      <c r="R250" s="112"/>
      <c r="S250" s="141"/>
      <c r="T250" s="141"/>
      <c r="U250" s="143"/>
      <c r="V250" s="112"/>
      <c r="W250" s="112"/>
      <c r="X250" s="112"/>
      <c r="Y250" s="112"/>
      <c r="Z250" s="149"/>
      <c r="AA250" s="149"/>
      <c r="AB250" s="145"/>
      <c r="AC250" s="145"/>
      <c r="AD250" s="145"/>
      <c r="AE250" s="145"/>
      <c r="AF250" s="145"/>
      <c r="AG250" s="145"/>
      <c r="AH250" s="145"/>
      <c r="AI250" s="145"/>
    </row>
    <row r="251" spans="1:35" s="146" customFormat="1" ht="15.75">
      <c r="A251" s="138"/>
      <c r="B251" s="139" t="s">
        <v>688</v>
      </c>
      <c r="C251" s="112"/>
      <c r="D251" s="112"/>
      <c r="E251" s="112"/>
      <c r="F251" s="112"/>
      <c r="G251" s="112"/>
      <c r="H251" s="112"/>
      <c r="I251" s="140"/>
      <c r="J251" s="112"/>
      <c r="K251" s="112"/>
      <c r="L251" s="112"/>
      <c r="M251" s="112"/>
      <c r="N251" s="112"/>
      <c r="O251" s="112"/>
      <c r="P251" s="112"/>
      <c r="Q251" s="141"/>
      <c r="R251" s="112"/>
      <c r="S251" s="141"/>
      <c r="T251" s="141"/>
      <c r="U251" s="143"/>
      <c r="V251" s="112"/>
      <c r="W251" s="112"/>
      <c r="X251" s="112"/>
      <c r="Y251" s="112"/>
      <c r="Z251" s="149"/>
      <c r="AA251" s="149"/>
      <c r="AB251" s="145"/>
      <c r="AC251" s="145"/>
      <c r="AD251" s="145"/>
      <c r="AE251" s="145"/>
      <c r="AF251" s="145"/>
      <c r="AG251" s="145"/>
      <c r="AH251" s="145"/>
      <c r="AI251" s="145"/>
    </row>
    <row r="252" spans="1:35" s="146" customFormat="1" ht="31.5">
      <c r="A252" s="151"/>
      <c r="B252" s="112" t="s">
        <v>689</v>
      </c>
      <c r="C252" s="112"/>
      <c r="D252" s="112"/>
      <c r="E252" s="112"/>
      <c r="F252" s="112"/>
      <c r="G252" s="112"/>
      <c r="H252" s="112"/>
      <c r="I252" s="140"/>
      <c r="J252" s="112"/>
      <c r="K252" s="112"/>
      <c r="L252" s="112"/>
      <c r="M252" s="112"/>
      <c r="N252" s="112"/>
      <c r="O252" s="112"/>
      <c r="P252" s="85">
        <v>1</v>
      </c>
      <c r="Q252" s="94">
        <f>S252+T252</f>
        <v>0.162501</v>
      </c>
      <c r="R252" s="94"/>
      <c r="S252" s="94">
        <v>0.019931</v>
      </c>
      <c r="T252" s="94">
        <v>0.14257</v>
      </c>
      <c r="U252" s="143"/>
      <c r="V252" s="112"/>
      <c r="W252" s="112"/>
      <c r="X252" s="112"/>
      <c r="Y252" s="112"/>
      <c r="Z252" s="149">
        <v>2014</v>
      </c>
      <c r="AA252" s="149">
        <v>7</v>
      </c>
      <c r="AB252" s="145"/>
      <c r="AC252" s="145"/>
      <c r="AD252" s="145"/>
      <c r="AE252" s="145"/>
      <c r="AF252" s="145"/>
      <c r="AG252" s="145"/>
      <c r="AH252" s="145"/>
      <c r="AI252" s="145"/>
    </row>
    <row r="253" spans="1:35" s="146" customFormat="1" ht="31.5">
      <c r="A253" s="151"/>
      <c r="B253" s="112" t="s">
        <v>690</v>
      </c>
      <c r="C253" s="112"/>
      <c r="D253" s="112"/>
      <c r="E253" s="112"/>
      <c r="F253" s="112"/>
      <c r="G253" s="112"/>
      <c r="H253" s="112"/>
      <c r="I253" s="140"/>
      <c r="J253" s="112"/>
      <c r="K253" s="112"/>
      <c r="L253" s="112"/>
      <c r="M253" s="112"/>
      <c r="N253" s="112"/>
      <c r="O253" s="112"/>
      <c r="P253" s="85">
        <v>1</v>
      </c>
      <c r="Q253" s="94">
        <f>S253+T253</f>
        <v>0.162501</v>
      </c>
      <c r="R253" s="94"/>
      <c r="S253" s="94">
        <v>0.019931</v>
      </c>
      <c r="T253" s="94">
        <v>0.14257</v>
      </c>
      <c r="U253" s="143"/>
      <c r="V253" s="112"/>
      <c r="W253" s="112"/>
      <c r="X253" s="112"/>
      <c r="Y253" s="112"/>
      <c r="Z253" s="149">
        <v>2014</v>
      </c>
      <c r="AA253" s="149">
        <v>7</v>
      </c>
      <c r="AB253" s="145"/>
      <c r="AC253" s="145"/>
      <c r="AD253" s="145"/>
      <c r="AE253" s="145"/>
      <c r="AF253" s="145"/>
      <c r="AG253" s="145"/>
      <c r="AH253" s="145"/>
      <c r="AI253" s="145"/>
    </row>
    <row r="254" spans="1:35" s="146" customFormat="1" ht="31.5">
      <c r="A254" s="151"/>
      <c r="B254" s="112" t="s">
        <v>692</v>
      </c>
      <c r="C254" s="112"/>
      <c r="D254" s="112"/>
      <c r="E254" s="112"/>
      <c r="F254" s="112"/>
      <c r="G254" s="112"/>
      <c r="H254" s="112"/>
      <c r="I254" s="140"/>
      <c r="J254" s="112"/>
      <c r="K254" s="112"/>
      <c r="L254" s="112"/>
      <c r="M254" s="112"/>
      <c r="N254" s="112"/>
      <c r="O254" s="112"/>
      <c r="P254" s="85">
        <v>1</v>
      </c>
      <c r="Q254" s="94">
        <f>S254+T254</f>
        <v>0.162501</v>
      </c>
      <c r="R254" s="94"/>
      <c r="S254" s="94">
        <v>0.019931</v>
      </c>
      <c r="T254" s="94">
        <v>0.14257</v>
      </c>
      <c r="U254" s="143"/>
      <c r="V254" s="112"/>
      <c r="W254" s="112"/>
      <c r="X254" s="112"/>
      <c r="Y254" s="112"/>
      <c r="Z254" s="149">
        <v>2014</v>
      </c>
      <c r="AA254" s="149">
        <v>7</v>
      </c>
      <c r="AB254" s="145"/>
      <c r="AC254" s="145"/>
      <c r="AD254" s="145"/>
      <c r="AE254" s="145"/>
      <c r="AF254" s="145"/>
      <c r="AG254" s="145"/>
      <c r="AH254" s="145"/>
      <c r="AI254" s="145"/>
    </row>
    <row r="255" spans="1:35" s="146" customFormat="1" ht="47.25">
      <c r="A255" s="151"/>
      <c r="B255" s="112" t="s">
        <v>693</v>
      </c>
      <c r="C255" s="112"/>
      <c r="D255" s="112"/>
      <c r="E255" s="112"/>
      <c r="F255" s="112"/>
      <c r="G255" s="112"/>
      <c r="H255" s="112"/>
      <c r="I255" s="140"/>
      <c r="J255" s="112"/>
      <c r="K255" s="112"/>
      <c r="L255" s="112"/>
      <c r="M255" s="112"/>
      <c r="N255" s="112"/>
      <c r="O255" s="112"/>
      <c r="P255" s="85">
        <v>1</v>
      </c>
      <c r="Q255" s="94">
        <f>S255+T255</f>
        <v>0.162501</v>
      </c>
      <c r="R255" s="94"/>
      <c r="S255" s="94">
        <v>0.019931</v>
      </c>
      <c r="T255" s="94">
        <v>0.14257</v>
      </c>
      <c r="U255" s="143"/>
      <c r="V255" s="112"/>
      <c r="W255" s="112"/>
      <c r="X255" s="112"/>
      <c r="Y255" s="112"/>
      <c r="Z255" s="149">
        <v>2014</v>
      </c>
      <c r="AA255" s="149">
        <v>7</v>
      </c>
      <c r="AB255" s="145"/>
      <c r="AC255" s="145"/>
      <c r="AD255" s="145"/>
      <c r="AE255" s="145"/>
      <c r="AF255" s="145"/>
      <c r="AG255" s="145"/>
      <c r="AH255" s="145"/>
      <c r="AI255" s="145"/>
    </row>
    <row r="256" spans="1:35" s="146" customFormat="1" ht="47.25">
      <c r="A256" s="151"/>
      <c r="B256" s="112" t="s">
        <v>694</v>
      </c>
      <c r="C256" s="112"/>
      <c r="D256" s="112"/>
      <c r="E256" s="112"/>
      <c r="F256" s="112"/>
      <c r="G256" s="112"/>
      <c r="H256" s="112"/>
      <c r="I256" s="140"/>
      <c r="J256" s="112"/>
      <c r="K256" s="112"/>
      <c r="L256" s="112"/>
      <c r="M256" s="112"/>
      <c r="N256" s="112"/>
      <c r="O256" s="112"/>
      <c r="P256" s="85">
        <v>1</v>
      </c>
      <c r="Q256" s="94">
        <f>S256+T256</f>
        <v>0.162501</v>
      </c>
      <c r="R256" s="94"/>
      <c r="S256" s="94">
        <v>0.019931</v>
      </c>
      <c r="T256" s="94">
        <v>0.14257</v>
      </c>
      <c r="U256" s="143"/>
      <c r="V256" s="112"/>
      <c r="W256" s="112"/>
      <c r="X256" s="112"/>
      <c r="Y256" s="112"/>
      <c r="Z256" s="149">
        <v>2014</v>
      </c>
      <c r="AA256" s="149">
        <v>7</v>
      </c>
      <c r="AB256" s="145"/>
      <c r="AC256" s="145"/>
      <c r="AD256" s="145"/>
      <c r="AE256" s="145"/>
      <c r="AF256" s="145"/>
      <c r="AG256" s="145"/>
      <c r="AH256" s="145"/>
      <c r="AI256" s="145"/>
    </row>
    <row r="257" spans="1:35" s="146" customFormat="1" ht="15.75">
      <c r="A257" s="138"/>
      <c r="B257" s="139" t="s">
        <v>695</v>
      </c>
      <c r="C257" s="112"/>
      <c r="D257" s="112"/>
      <c r="E257" s="112"/>
      <c r="F257" s="112"/>
      <c r="G257" s="112"/>
      <c r="H257" s="112"/>
      <c r="I257" s="140"/>
      <c r="J257" s="112"/>
      <c r="K257" s="112"/>
      <c r="L257" s="112"/>
      <c r="M257" s="112"/>
      <c r="N257" s="112"/>
      <c r="O257" s="112"/>
      <c r="P257" s="112"/>
      <c r="Q257" s="143"/>
      <c r="R257" s="143"/>
      <c r="S257" s="143"/>
      <c r="T257" s="143"/>
      <c r="U257" s="143"/>
      <c r="V257" s="112"/>
      <c r="W257" s="112"/>
      <c r="X257" s="112"/>
      <c r="Y257" s="112"/>
      <c r="Z257" s="149"/>
      <c r="AA257" s="149"/>
      <c r="AB257" s="145"/>
      <c r="AC257" s="145"/>
      <c r="AD257" s="145"/>
      <c r="AE257" s="145"/>
      <c r="AF257" s="145"/>
      <c r="AG257" s="145"/>
      <c r="AH257" s="145"/>
      <c r="AI257" s="145"/>
    </row>
    <row r="258" spans="1:35" s="146" customFormat="1" ht="31.5">
      <c r="A258" s="151"/>
      <c r="B258" s="112" t="s">
        <v>696</v>
      </c>
      <c r="C258" s="112"/>
      <c r="D258" s="112"/>
      <c r="E258" s="112"/>
      <c r="F258" s="112"/>
      <c r="G258" s="112"/>
      <c r="H258" s="112"/>
      <c r="I258" s="140"/>
      <c r="J258" s="112"/>
      <c r="K258" s="112"/>
      <c r="L258" s="112"/>
      <c r="M258" s="112"/>
      <c r="N258" s="112"/>
      <c r="O258" s="112"/>
      <c r="P258" s="85">
        <v>1</v>
      </c>
      <c r="Q258" s="94">
        <f>S258+T258</f>
        <v>0.162501</v>
      </c>
      <c r="R258" s="94"/>
      <c r="S258" s="94">
        <v>0.019931</v>
      </c>
      <c r="T258" s="94">
        <v>0.14257</v>
      </c>
      <c r="U258" s="143"/>
      <c r="V258" s="112"/>
      <c r="W258" s="112"/>
      <c r="X258" s="112"/>
      <c r="Y258" s="112"/>
      <c r="Z258" s="149">
        <v>2014</v>
      </c>
      <c r="AA258" s="149">
        <v>7</v>
      </c>
      <c r="AB258" s="145"/>
      <c r="AC258" s="145"/>
      <c r="AD258" s="145"/>
      <c r="AE258" s="145"/>
      <c r="AF258" s="145"/>
      <c r="AG258" s="145"/>
      <c r="AH258" s="145"/>
      <c r="AI258" s="145"/>
    </row>
    <row r="259" spans="1:35" ht="15.75">
      <c r="A259" s="123"/>
      <c r="B259" s="100" t="s">
        <v>462</v>
      </c>
      <c r="C259" s="92"/>
      <c r="D259" s="92"/>
      <c r="E259" s="92"/>
      <c r="F259" s="92"/>
      <c r="G259" s="92"/>
      <c r="H259" s="92"/>
      <c r="I259" s="85"/>
      <c r="J259" s="92"/>
      <c r="K259" s="92"/>
      <c r="L259" s="92"/>
      <c r="M259" s="92"/>
      <c r="N259" s="92"/>
      <c r="O259" s="92"/>
      <c r="P259" s="92"/>
      <c r="Q259" s="99"/>
      <c r="R259" s="94"/>
      <c r="S259" s="99"/>
      <c r="T259" s="99"/>
      <c r="U259" s="94"/>
      <c r="V259" s="92"/>
      <c r="W259" s="92"/>
      <c r="X259" s="92"/>
      <c r="Y259" s="92"/>
      <c r="Z259" s="105"/>
      <c r="AA259" s="105"/>
      <c r="AB259" s="89"/>
      <c r="AC259" s="89"/>
      <c r="AD259" s="89"/>
      <c r="AE259" s="89"/>
      <c r="AF259" s="89"/>
      <c r="AG259" s="89"/>
      <c r="AH259" s="89"/>
      <c r="AI259" s="89"/>
    </row>
    <row r="260" spans="1:35" ht="15.75">
      <c r="A260" s="123"/>
      <c r="B260" s="100" t="s">
        <v>697</v>
      </c>
      <c r="C260" s="92"/>
      <c r="D260" s="92"/>
      <c r="E260" s="92"/>
      <c r="F260" s="92"/>
      <c r="G260" s="92"/>
      <c r="H260" s="92"/>
      <c r="I260" s="85"/>
      <c r="J260" s="92"/>
      <c r="K260" s="92"/>
      <c r="L260" s="92"/>
      <c r="M260" s="92"/>
      <c r="N260" s="92"/>
      <c r="O260" s="92"/>
      <c r="P260" s="92"/>
      <c r="Q260" s="99"/>
      <c r="R260" s="94"/>
      <c r="S260" s="99"/>
      <c r="T260" s="99"/>
      <c r="U260" s="94"/>
      <c r="V260" s="92"/>
      <c r="W260" s="92"/>
      <c r="X260" s="92"/>
      <c r="Y260" s="92"/>
      <c r="Z260" s="105"/>
      <c r="AA260" s="105"/>
      <c r="AB260" s="89"/>
      <c r="AC260" s="89"/>
      <c r="AD260" s="89"/>
      <c r="AE260" s="89"/>
      <c r="AF260" s="89"/>
      <c r="AG260" s="89"/>
      <c r="AH260" s="89"/>
      <c r="AI260" s="89"/>
    </row>
    <row r="261" spans="1:35" ht="15.75">
      <c r="A261" s="96"/>
      <c r="B261" s="92" t="s">
        <v>698</v>
      </c>
      <c r="C261" s="92"/>
      <c r="D261" s="92"/>
      <c r="E261" s="92"/>
      <c r="F261" s="92"/>
      <c r="G261" s="92"/>
      <c r="H261" s="92"/>
      <c r="I261" s="85"/>
      <c r="J261" s="92"/>
      <c r="K261" s="92"/>
      <c r="L261" s="92"/>
      <c r="M261" s="92"/>
      <c r="N261" s="92"/>
      <c r="O261" s="92"/>
      <c r="P261" s="85">
        <v>1</v>
      </c>
      <c r="Q261" s="94">
        <f>S261+T261</f>
        <v>0.162501</v>
      </c>
      <c r="R261" s="94"/>
      <c r="S261" s="94">
        <v>0.019931</v>
      </c>
      <c r="T261" s="94">
        <v>0.14257</v>
      </c>
      <c r="U261" s="94"/>
      <c r="V261" s="92"/>
      <c r="W261" s="92"/>
      <c r="X261" s="92"/>
      <c r="Y261" s="92"/>
      <c r="Z261" s="105">
        <v>2014</v>
      </c>
      <c r="AA261" s="105">
        <v>7</v>
      </c>
      <c r="AB261" s="89"/>
      <c r="AC261" s="89"/>
      <c r="AD261" s="89"/>
      <c r="AE261" s="89"/>
      <c r="AF261" s="89"/>
      <c r="AG261" s="89"/>
      <c r="AH261" s="89"/>
      <c r="AI261" s="89"/>
    </row>
    <row r="262" spans="1:35" ht="15.75">
      <c r="A262" s="123"/>
      <c r="B262" s="100" t="s">
        <v>699</v>
      </c>
      <c r="C262" s="92"/>
      <c r="D262" s="92"/>
      <c r="E262" s="92"/>
      <c r="F262" s="92"/>
      <c r="G262" s="92"/>
      <c r="H262" s="92"/>
      <c r="I262" s="85"/>
      <c r="J262" s="92"/>
      <c r="K262" s="92"/>
      <c r="L262" s="92"/>
      <c r="M262" s="92"/>
      <c r="N262" s="92"/>
      <c r="O262" s="92"/>
      <c r="P262" s="92"/>
      <c r="Q262" s="94"/>
      <c r="R262" s="94"/>
      <c r="S262" s="94"/>
      <c r="T262" s="94"/>
      <c r="U262" s="94"/>
      <c r="V262" s="92"/>
      <c r="W262" s="92"/>
      <c r="X262" s="92"/>
      <c r="Y262" s="92"/>
      <c r="Z262" s="105"/>
      <c r="AA262" s="105"/>
      <c r="AB262" s="89"/>
      <c r="AC262" s="89"/>
      <c r="AD262" s="89"/>
      <c r="AE262" s="89"/>
      <c r="AF262" s="89"/>
      <c r="AG262" s="89"/>
      <c r="AH262" s="89"/>
      <c r="AI262" s="89"/>
    </row>
    <row r="263" spans="1:35" ht="15.75">
      <c r="A263" s="96"/>
      <c r="B263" s="92" t="s">
        <v>700</v>
      </c>
      <c r="C263" s="92"/>
      <c r="D263" s="92"/>
      <c r="E263" s="92"/>
      <c r="F263" s="92"/>
      <c r="G263" s="92"/>
      <c r="H263" s="92"/>
      <c r="I263" s="85"/>
      <c r="J263" s="92"/>
      <c r="K263" s="92"/>
      <c r="L263" s="92"/>
      <c r="M263" s="92"/>
      <c r="N263" s="92"/>
      <c r="O263" s="92"/>
      <c r="P263" s="85">
        <v>1</v>
      </c>
      <c r="Q263" s="94">
        <f>S263+T263</f>
        <v>0.162501</v>
      </c>
      <c r="R263" s="94"/>
      <c r="S263" s="94">
        <v>0.019931</v>
      </c>
      <c r="T263" s="94">
        <v>0.14257</v>
      </c>
      <c r="U263" s="94"/>
      <c r="V263" s="92"/>
      <c r="W263" s="92"/>
      <c r="X263" s="92"/>
      <c r="Y263" s="92"/>
      <c r="Z263" s="105">
        <v>2014</v>
      </c>
      <c r="AA263" s="105">
        <v>7</v>
      </c>
      <c r="AB263" s="89"/>
      <c r="AC263" s="89"/>
      <c r="AD263" s="89"/>
      <c r="AE263" s="89"/>
      <c r="AF263" s="89"/>
      <c r="AG263" s="89"/>
      <c r="AH263" s="89"/>
      <c r="AI263" s="89"/>
    </row>
    <row r="264" spans="1:35" ht="15.75">
      <c r="A264" s="123"/>
      <c r="B264" s="100" t="s">
        <v>464</v>
      </c>
      <c r="C264" s="92"/>
      <c r="D264" s="92"/>
      <c r="E264" s="92"/>
      <c r="F264" s="92"/>
      <c r="G264" s="92"/>
      <c r="H264" s="92"/>
      <c r="I264" s="85"/>
      <c r="J264" s="92"/>
      <c r="K264" s="92"/>
      <c r="L264" s="92"/>
      <c r="M264" s="92"/>
      <c r="N264" s="92"/>
      <c r="O264" s="92"/>
      <c r="P264" s="92"/>
      <c r="Q264" s="99"/>
      <c r="R264" s="94"/>
      <c r="S264" s="99"/>
      <c r="T264" s="99"/>
      <c r="U264" s="94"/>
      <c r="V264" s="92"/>
      <c r="W264" s="92"/>
      <c r="X264" s="92"/>
      <c r="Y264" s="92"/>
      <c r="Z264" s="105"/>
      <c r="AA264" s="105"/>
      <c r="AB264" s="89"/>
      <c r="AC264" s="89"/>
      <c r="AD264" s="89"/>
      <c r="AE264" s="89"/>
      <c r="AF264" s="89"/>
      <c r="AG264" s="89"/>
      <c r="AH264" s="89"/>
      <c r="AI264" s="89"/>
    </row>
    <row r="265" spans="1:35" ht="15.75">
      <c r="A265" s="123"/>
      <c r="B265" s="100" t="s">
        <v>701</v>
      </c>
      <c r="C265" s="92"/>
      <c r="D265" s="92"/>
      <c r="E265" s="92"/>
      <c r="F265" s="92"/>
      <c r="G265" s="92"/>
      <c r="H265" s="92"/>
      <c r="I265" s="85"/>
      <c r="J265" s="92"/>
      <c r="K265" s="92"/>
      <c r="L265" s="92"/>
      <c r="M265" s="92"/>
      <c r="N265" s="92"/>
      <c r="O265" s="92"/>
      <c r="P265" s="92"/>
      <c r="Q265" s="99"/>
      <c r="R265" s="94"/>
      <c r="S265" s="99"/>
      <c r="T265" s="99"/>
      <c r="U265" s="94"/>
      <c r="V265" s="92"/>
      <c r="W265" s="92"/>
      <c r="X265" s="92"/>
      <c r="Y265" s="92"/>
      <c r="Z265" s="105"/>
      <c r="AA265" s="105"/>
      <c r="AB265" s="89"/>
      <c r="AC265" s="89"/>
      <c r="AD265" s="89"/>
      <c r="AE265" s="89"/>
      <c r="AF265" s="89"/>
      <c r="AG265" s="89"/>
      <c r="AH265" s="89"/>
      <c r="AI265" s="89"/>
    </row>
    <row r="266" spans="1:35" ht="47.25">
      <c r="A266" s="96"/>
      <c r="B266" s="92" t="s">
        <v>702</v>
      </c>
      <c r="C266" s="92"/>
      <c r="D266" s="92"/>
      <c r="E266" s="92"/>
      <c r="F266" s="92"/>
      <c r="G266" s="92"/>
      <c r="H266" s="92"/>
      <c r="I266" s="85"/>
      <c r="J266" s="92"/>
      <c r="K266" s="92"/>
      <c r="L266" s="92"/>
      <c r="M266" s="92"/>
      <c r="N266" s="92"/>
      <c r="O266" s="92"/>
      <c r="P266" s="85">
        <v>1</v>
      </c>
      <c r="Q266" s="94">
        <f>S266+T266</f>
        <v>0.162501</v>
      </c>
      <c r="R266" s="94"/>
      <c r="S266" s="94">
        <v>0.019931</v>
      </c>
      <c r="T266" s="94">
        <v>0.14257</v>
      </c>
      <c r="U266" s="94"/>
      <c r="V266" s="92"/>
      <c r="W266" s="92"/>
      <c r="X266" s="92"/>
      <c r="Y266" s="92"/>
      <c r="Z266" s="105">
        <v>2014</v>
      </c>
      <c r="AA266" s="105">
        <v>7</v>
      </c>
      <c r="AB266" s="89"/>
      <c r="AC266" s="89"/>
      <c r="AD266" s="89"/>
      <c r="AE266" s="89"/>
      <c r="AF266" s="89"/>
      <c r="AG266" s="89"/>
      <c r="AH266" s="89"/>
      <c r="AI266" s="89"/>
    </row>
    <row r="267" spans="1:35" ht="15.75">
      <c r="A267" s="123"/>
      <c r="B267" s="100" t="s">
        <v>703</v>
      </c>
      <c r="C267" s="92"/>
      <c r="D267" s="92"/>
      <c r="E267" s="92"/>
      <c r="F267" s="92"/>
      <c r="G267" s="92"/>
      <c r="H267" s="92"/>
      <c r="I267" s="85"/>
      <c r="J267" s="92"/>
      <c r="K267" s="92"/>
      <c r="L267" s="92"/>
      <c r="M267" s="92"/>
      <c r="N267" s="92"/>
      <c r="O267" s="92"/>
      <c r="P267" s="92"/>
      <c r="Q267" s="94"/>
      <c r="R267" s="94"/>
      <c r="S267" s="94"/>
      <c r="T267" s="94"/>
      <c r="U267" s="94"/>
      <c r="V267" s="92"/>
      <c r="W267" s="92"/>
      <c r="X267" s="92"/>
      <c r="Y267" s="92"/>
      <c r="Z267" s="105"/>
      <c r="AA267" s="105"/>
      <c r="AB267" s="89"/>
      <c r="AC267" s="89"/>
      <c r="AD267" s="89"/>
      <c r="AE267" s="89"/>
      <c r="AF267" s="89"/>
      <c r="AG267" s="89"/>
      <c r="AH267" s="89"/>
      <c r="AI267" s="89"/>
    </row>
    <row r="268" spans="1:35" ht="31.5">
      <c r="A268" s="96"/>
      <c r="B268" s="92" t="s">
        <v>704</v>
      </c>
      <c r="C268" s="92"/>
      <c r="D268" s="92"/>
      <c r="E268" s="92"/>
      <c r="F268" s="92"/>
      <c r="G268" s="92"/>
      <c r="H268" s="92"/>
      <c r="I268" s="85"/>
      <c r="J268" s="92"/>
      <c r="K268" s="92"/>
      <c r="L268" s="92"/>
      <c r="M268" s="92"/>
      <c r="N268" s="92"/>
      <c r="O268" s="92"/>
      <c r="P268" s="85">
        <v>1</v>
      </c>
      <c r="Q268" s="94">
        <f>S268+T268</f>
        <v>0.162501</v>
      </c>
      <c r="R268" s="94"/>
      <c r="S268" s="94">
        <v>0.019931</v>
      </c>
      <c r="T268" s="94">
        <v>0.14257</v>
      </c>
      <c r="U268" s="94"/>
      <c r="V268" s="92"/>
      <c r="W268" s="92"/>
      <c r="X268" s="92"/>
      <c r="Y268" s="92"/>
      <c r="Z268" s="105">
        <v>2014</v>
      </c>
      <c r="AA268" s="105">
        <v>7</v>
      </c>
      <c r="AB268" s="89"/>
      <c r="AC268" s="89"/>
      <c r="AD268" s="89"/>
      <c r="AE268" s="89"/>
      <c r="AF268" s="89"/>
      <c r="AG268" s="89"/>
      <c r="AH268" s="89"/>
      <c r="AI268" s="89"/>
    </row>
    <row r="269" spans="1:35" s="120" customFormat="1" ht="15.75">
      <c r="A269" s="123"/>
      <c r="B269" s="100" t="s">
        <v>705</v>
      </c>
      <c r="C269" s="100"/>
      <c r="D269" s="100"/>
      <c r="E269" s="100"/>
      <c r="F269" s="100"/>
      <c r="G269" s="100"/>
      <c r="H269" s="100"/>
      <c r="I269" s="81"/>
      <c r="J269" s="100"/>
      <c r="K269" s="100"/>
      <c r="L269" s="100"/>
      <c r="M269" s="100"/>
      <c r="N269" s="100"/>
      <c r="O269" s="100"/>
      <c r="P269" s="81">
        <f>SUM(P251:P268)</f>
        <v>10</v>
      </c>
      <c r="Q269" s="88">
        <f>SUM(Q251:Q268)</f>
        <v>1.62501</v>
      </c>
      <c r="R269" s="88"/>
      <c r="S269" s="88"/>
      <c r="T269" s="88"/>
      <c r="U269" s="99"/>
      <c r="V269" s="100"/>
      <c r="W269" s="100"/>
      <c r="X269" s="100"/>
      <c r="Y269" s="100"/>
      <c r="Z269" s="134"/>
      <c r="AA269" s="134"/>
      <c r="AB269" s="119"/>
      <c r="AC269" s="119"/>
      <c r="AD269" s="119"/>
      <c r="AE269" s="119"/>
      <c r="AF269" s="119"/>
      <c r="AG269" s="119"/>
      <c r="AH269" s="119"/>
      <c r="AI269" s="119"/>
    </row>
    <row r="270" spans="1:35" ht="15.75">
      <c r="A270" s="123"/>
      <c r="B270" s="150" t="s">
        <v>706</v>
      </c>
      <c r="C270" s="92"/>
      <c r="D270" s="92"/>
      <c r="E270" s="92"/>
      <c r="F270" s="92"/>
      <c r="G270" s="92"/>
      <c r="H270" s="92"/>
      <c r="I270" s="85"/>
      <c r="J270" s="92"/>
      <c r="K270" s="92"/>
      <c r="L270" s="92"/>
      <c r="M270" s="92"/>
      <c r="N270" s="92"/>
      <c r="O270" s="92"/>
      <c r="P270" s="81">
        <f>P269+P249</f>
        <v>16</v>
      </c>
      <c r="Q270" s="88">
        <f>Q269+Q249</f>
        <v>2.600016</v>
      </c>
      <c r="R270" s="88"/>
      <c r="S270" s="88"/>
      <c r="T270" s="88"/>
      <c r="U270" s="94"/>
      <c r="V270" s="92"/>
      <c r="W270" s="92"/>
      <c r="X270" s="92"/>
      <c r="Y270" s="92"/>
      <c r="Z270" s="105"/>
      <c r="AA270" s="105"/>
      <c r="AB270" s="89"/>
      <c r="AC270" s="89"/>
      <c r="AD270" s="89"/>
      <c r="AE270" s="89"/>
      <c r="AF270" s="89"/>
      <c r="AG270" s="89"/>
      <c r="AH270" s="89"/>
      <c r="AI270" s="89"/>
    </row>
    <row r="271" spans="1:35" ht="31.5">
      <c r="A271" s="123" t="s">
        <v>707</v>
      </c>
      <c r="B271" s="124" t="s">
        <v>708</v>
      </c>
      <c r="C271" s="92"/>
      <c r="D271" s="92"/>
      <c r="E271" s="92"/>
      <c r="F271" s="92"/>
      <c r="G271" s="92"/>
      <c r="H271" s="92"/>
      <c r="I271" s="85"/>
      <c r="J271" s="92"/>
      <c r="K271" s="92"/>
      <c r="L271" s="92"/>
      <c r="M271" s="92"/>
      <c r="N271" s="92"/>
      <c r="O271" s="92"/>
      <c r="P271" s="81"/>
      <c r="Q271" s="88">
        <v>1.2</v>
      </c>
      <c r="R271" s="81"/>
      <c r="S271" s="152"/>
      <c r="T271" s="152"/>
      <c r="U271" s="94"/>
      <c r="V271" s="92"/>
      <c r="W271" s="92"/>
      <c r="X271" s="92"/>
      <c r="Y271" s="92"/>
      <c r="Z271" s="105">
        <v>2014</v>
      </c>
      <c r="AA271" s="105">
        <v>7</v>
      </c>
      <c r="AB271" s="89"/>
      <c r="AC271" s="89"/>
      <c r="AD271" s="89"/>
      <c r="AE271" s="89"/>
      <c r="AF271" s="89"/>
      <c r="AG271" s="89"/>
      <c r="AH271" s="89"/>
      <c r="AI271" s="89"/>
    </row>
    <row r="272" spans="1:35" ht="31.5">
      <c r="A272" s="81" t="s">
        <v>709</v>
      </c>
      <c r="B272" s="100" t="s">
        <v>395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9"/>
      <c r="R272" s="89"/>
      <c r="S272" s="89"/>
      <c r="T272" s="89"/>
      <c r="U272" s="94"/>
      <c r="V272" s="81"/>
      <c r="W272" s="81"/>
      <c r="X272" s="81"/>
      <c r="Y272" s="81"/>
      <c r="Z272" s="105"/>
      <c r="AA272" s="105"/>
      <c r="AB272" s="89"/>
      <c r="AC272" s="89"/>
      <c r="AD272" s="89"/>
      <c r="AE272" s="89"/>
      <c r="AF272" s="89"/>
      <c r="AG272" s="89"/>
      <c r="AH272" s="89"/>
      <c r="AI272" s="89"/>
    </row>
    <row r="273" spans="1:35" ht="15.75">
      <c r="A273" s="81" t="s">
        <v>396</v>
      </c>
      <c r="B273" s="81" t="s">
        <v>397</v>
      </c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8"/>
      <c r="V273" s="81"/>
      <c r="W273" s="81"/>
      <c r="X273" s="81"/>
      <c r="Y273" s="81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</row>
    <row r="274" spans="1:35" ht="15.75">
      <c r="A274" s="90" t="s">
        <v>286</v>
      </c>
      <c r="B274" s="81" t="s">
        <v>359</v>
      </c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8"/>
      <c r="V274" s="81"/>
      <c r="W274" s="81"/>
      <c r="X274" s="81"/>
      <c r="Y274" s="81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</row>
    <row r="275" spans="1:35" ht="47.25">
      <c r="A275" s="85" t="s">
        <v>710</v>
      </c>
      <c r="B275" s="51" t="s">
        <v>711</v>
      </c>
      <c r="C275" s="92"/>
      <c r="D275" s="92"/>
      <c r="E275" s="92"/>
      <c r="F275" s="92"/>
      <c r="G275" s="85"/>
      <c r="H275" s="85"/>
      <c r="I275" s="85"/>
      <c r="J275" s="94"/>
      <c r="K275" s="92"/>
      <c r="L275" s="94"/>
      <c r="M275" s="94"/>
      <c r="N275" s="94"/>
      <c r="O275" s="94"/>
      <c r="P275" s="94"/>
      <c r="Q275" s="94">
        <f>Q276+Q277+U275</f>
        <v>2.97</v>
      </c>
      <c r="R275" s="94">
        <f>R276+R277</f>
        <v>0.06</v>
      </c>
      <c r="S275" s="102">
        <f>S276+S277</f>
        <v>0.6000000000000001</v>
      </c>
      <c r="T275" s="102">
        <f>T276</f>
        <v>1.5</v>
      </c>
      <c r="U275" s="94">
        <v>0.11</v>
      </c>
      <c r="V275" s="92"/>
      <c r="W275" s="92"/>
      <c r="X275" s="92"/>
      <c r="Y275" s="85"/>
      <c r="Z275" s="85"/>
      <c r="AA275" s="85"/>
      <c r="AB275" s="85"/>
      <c r="AC275" s="85"/>
      <c r="AD275" s="98"/>
      <c r="AE275" s="98"/>
      <c r="AF275" s="98"/>
      <c r="AG275" s="98"/>
      <c r="AH275" s="98"/>
      <c r="AI275" s="98"/>
    </row>
    <row r="276" spans="1:35" ht="15.75">
      <c r="A276" s="85"/>
      <c r="B276" s="34" t="s">
        <v>712</v>
      </c>
      <c r="C276" s="92"/>
      <c r="D276" s="92"/>
      <c r="E276" s="92"/>
      <c r="F276" s="92"/>
      <c r="G276" s="85"/>
      <c r="H276" s="85"/>
      <c r="I276" s="85"/>
      <c r="J276" s="94"/>
      <c r="K276" s="92"/>
      <c r="L276" s="94"/>
      <c r="M276" s="94"/>
      <c r="N276" s="94"/>
      <c r="O276" s="94"/>
      <c r="P276" s="94"/>
      <c r="Q276" s="94">
        <f>R276+S276+T276</f>
        <v>1.84</v>
      </c>
      <c r="R276" s="94">
        <v>0.04</v>
      </c>
      <c r="S276" s="102">
        <v>0.30000000000000004</v>
      </c>
      <c r="T276" s="102">
        <v>1.5</v>
      </c>
      <c r="U276" s="94"/>
      <c r="V276" s="92"/>
      <c r="W276" s="92"/>
      <c r="X276" s="92"/>
      <c r="Y276" s="85"/>
      <c r="Z276" s="85">
        <v>2014</v>
      </c>
      <c r="AA276" s="85">
        <v>20</v>
      </c>
      <c r="AB276" s="85">
        <v>1</v>
      </c>
      <c r="AC276" s="85">
        <v>0.25</v>
      </c>
      <c r="AD276" s="98"/>
      <c r="AE276" s="98"/>
      <c r="AF276" s="98"/>
      <c r="AG276" s="98"/>
      <c r="AH276" s="98"/>
      <c r="AI276" s="98"/>
    </row>
    <row r="277" spans="1:35" ht="31.5">
      <c r="A277" s="85"/>
      <c r="B277" s="34" t="s">
        <v>713</v>
      </c>
      <c r="C277" s="92"/>
      <c r="D277" s="92"/>
      <c r="E277" s="92"/>
      <c r="F277" s="92"/>
      <c r="G277" s="85"/>
      <c r="H277" s="85"/>
      <c r="I277" s="85"/>
      <c r="J277" s="94"/>
      <c r="K277" s="92"/>
      <c r="L277" s="94"/>
      <c r="M277" s="94"/>
      <c r="N277" s="94"/>
      <c r="O277" s="94"/>
      <c r="P277" s="94"/>
      <c r="Q277" s="94">
        <f>R277+S277+T277</f>
        <v>1.02</v>
      </c>
      <c r="R277" s="94">
        <v>0.02</v>
      </c>
      <c r="S277" s="102">
        <v>0.30000000000000004</v>
      </c>
      <c r="T277" s="102">
        <v>0.7</v>
      </c>
      <c r="U277" s="94"/>
      <c r="V277" s="92"/>
      <c r="W277" s="92"/>
      <c r="X277" s="92"/>
      <c r="Y277" s="85"/>
      <c r="Z277" s="85"/>
      <c r="AA277" s="85"/>
      <c r="AB277" s="85"/>
      <c r="AC277" s="85"/>
      <c r="AD277" s="98">
        <v>2014</v>
      </c>
      <c r="AE277" s="98">
        <v>20</v>
      </c>
      <c r="AF277" s="98"/>
      <c r="AG277" s="83" t="s">
        <v>714</v>
      </c>
      <c r="AH277" s="98">
        <f>0.6+0.47</f>
        <v>1.07</v>
      </c>
      <c r="AI277" s="98"/>
    </row>
    <row r="278" spans="1:35" ht="31.5">
      <c r="A278" s="153" t="s">
        <v>398</v>
      </c>
      <c r="B278" s="51" t="s">
        <v>715</v>
      </c>
      <c r="C278" s="92"/>
      <c r="D278" s="92"/>
      <c r="E278" s="92"/>
      <c r="F278" s="92"/>
      <c r="G278" s="85"/>
      <c r="H278" s="85"/>
      <c r="I278" s="85"/>
      <c r="J278" s="94"/>
      <c r="K278" s="92"/>
      <c r="L278" s="94"/>
      <c r="M278" s="94"/>
      <c r="N278" s="94"/>
      <c r="O278" s="94"/>
      <c r="P278" s="94"/>
      <c r="Q278" s="94">
        <f>Q279+Q280</f>
        <v>4.362</v>
      </c>
      <c r="R278" s="94"/>
      <c r="S278" s="102"/>
      <c r="T278" s="102"/>
      <c r="U278" s="94"/>
      <c r="V278" s="92"/>
      <c r="W278" s="92"/>
      <c r="X278" s="92"/>
      <c r="Y278" s="85"/>
      <c r="Z278" s="85"/>
      <c r="AA278" s="85"/>
      <c r="AB278" s="85"/>
      <c r="AC278" s="85"/>
      <c r="AD278" s="98"/>
      <c r="AE278" s="98"/>
      <c r="AF278" s="98"/>
      <c r="AG278" s="98"/>
      <c r="AH278" s="98"/>
      <c r="AI278" s="98"/>
    </row>
    <row r="279" spans="1:35" ht="31.5">
      <c r="A279" s="85"/>
      <c r="B279" s="34" t="s">
        <v>716</v>
      </c>
      <c r="C279" s="92"/>
      <c r="D279" s="92"/>
      <c r="E279" s="92"/>
      <c r="F279" s="92"/>
      <c r="G279" s="85"/>
      <c r="H279" s="85"/>
      <c r="I279" s="85"/>
      <c r="J279" s="94"/>
      <c r="K279" s="92"/>
      <c r="L279" s="94"/>
      <c r="M279" s="94"/>
      <c r="N279" s="94"/>
      <c r="O279" s="94"/>
      <c r="P279" s="94"/>
      <c r="Q279" s="94">
        <f>T279+S279+R279+U279+Q280</f>
        <v>2.906</v>
      </c>
      <c r="R279" s="94">
        <v>0.04</v>
      </c>
      <c r="S279" s="102">
        <v>0.30000000000000004</v>
      </c>
      <c r="T279" s="102">
        <v>1</v>
      </c>
      <c r="U279" s="94">
        <v>0.11</v>
      </c>
      <c r="V279" s="92"/>
      <c r="W279" s="92"/>
      <c r="X279" s="92"/>
      <c r="Y279" s="85"/>
      <c r="Z279" s="85">
        <v>2014</v>
      </c>
      <c r="AA279" s="85">
        <v>20</v>
      </c>
      <c r="AB279" s="85" t="s">
        <v>717</v>
      </c>
      <c r="AC279" s="85">
        <v>0.4</v>
      </c>
      <c r="AD279" s="98"/>
      <c r="AE279" s="98"/>
      <c r="AF279" s="98"/>
      <c r="AG279" s="98"/>
      <c r="AH279" s="98"/>
      <c r="AI279" s="98"/>
    </row>
    <row r="280" spans="1:35" ht="15.75">
      <c r="A280" s="85"/>
      <c r="B280" s="34" t="s">
        <v>718</v>
      </c>
      <c r="C280" s="92"/>
      <c r="D280" s="92"/>
      <c r="E280" s="92"/>
      <c r="F280" s="92"/>
      <c r="G280" s="85"/>
      <c r="H280" s="85"/>
      <c r="I280" s="85"/>
      <c r="J280" s="94"/>
      <c r="K280" s="92"/>
      <c r="L280" s="94"/>
      <c r="M280" s="94"/>
      <c r="N280" s="94"/>
      <c r="O280" s="94"/>
      <c r="P280" s="94"/>
      <c r="Q280" s="94">
        <f>R280+S280+T280</f>
        <v>1.456</v>
      </c>
      <c r="R280" s="94">
        <v>0.162</v>
      </c>
      <c r="S280" s="102">
        <v>0.388</v>
      </c>
      <c r="T280" s="102">
        <v>0.906</v>
      </c>
      <c r="U280" s="94"/>
      <c r="V280" s="92"/>
      <c r="W280" s="92"/>
      <c r="X280" s="92"/>
      <c r="Y280" s="85"/>
      <c r="Z280" s="85"/>
      <c r="AA280" s="85"/>
      <c r="AB280" s="85"/>
      <c r="AC280" s="85"/>
      <c r="AD280" s="98">
        <v>2014</v>
      </c>
      <c r="AE280" s="98">
        <v>50</v>
      </c>
      <c r="AF280" s="98" t="s">
        <v>719</v>
      </c>
      <c r="AG280" s="98" t="s">
        <v>720</v>
      </c>
      <c r="AH280" s="98">
        <v>1.8</v>
      </c>
      <c r="AI280" s="98"/>
    </row>
    <row r="281" spans="1:35" ht="31.5">
      <c r="A281" s="154" t="s">
        <v>721</v>
      </c>
      <c r="B281" s="92" t="s">
        <v>722</v>
      </c>
      <c r="C281" s="81"/>
      <c r="D281" s="81"/>
      <c r="E281" s="81"/>
      <c r="F281" s="81"/>
      <c r="G281" s="81"/>
      <c r="H281" s="81"/>
      <c r="I281" s="81"/>
      <c r="J281" s="88"/>
      <c r="K281" s="81"/>
      <c r="L281" s="81"/>
      <c r="M281" s="81"/>
      <c r="N281" s="81"/>
      <c r="O281" s="81"/>
      <c r="P281" s="81"/>
      <c r="Q281" s="94">
        <f>R281+S281+T281</f>
        <v>0.2409</v>
      </c>
      <c r="R281" s="102">
        <v>0.0309</v>
      </c>
      <c r="S281" s="102">
        <v>0.063</v>
      </c>
      <c r="T281" s="102">
        <v>0.147</v>
      </c>
      <c r="U281" s="81"/>
      <c r="V281" s="81"/>
      <c r="W281" s="81"/>
      <c r="X281" s="81"/>
      <c r="Y281" s="81"/>
      <c r="Z281" s="134"/>
      <c r="AA281" s="134"/>
      <c r="AB281" s="81"/>
      <c r="AC281" s="155"/>
      <c r="AD281" s="105">
        <v>2014</v>
      </c>
      <c r="AE281" s="105">
        <v>20</v>
      </c>
      <c r="AF281" s="85"/>
      <c r="AG281" s="85" t="s">
        <v>723</v>
      </c>
      <c r="AH281" s="85">
        <v>0.30000000000000004</v>
      </c>
      <c r="AI281" s="98"/>
    </row>
    <row r="282" spans="1:35" ht="15.75">
      <c r="A282" s="154" t="s">
        <v>724</v>
      </c>
      <c r="B282" s="92" t="s">
        <v>725</v>
      </c>
      <c r="C282" s="81"/>
      <c r="D282" s="81"/>
      <c r="E282" s="81"/>
      <c r="F282" s="81"/>
      <c r="G282" s="81"/>
      <c r="H282" s="81"/>
      <c r="I282" s="81"/>
      <c r="J282" s="88"/>
      <c r="K282" s="81"/>
      <c r="L282" s="81"/>
      <c r="M282" s="81"/>
      <c r="N282" s="81"/>
      <c r="O282" s="81"/>
      <c r="P282" s="81"/>
      <c r="Q282" s="94">
        <f>R282+S282+T282</f>
        <v>1.6545</v>
      </c>
      <c r="R282" s="102">
        <v>0.1545</v>
      </c>
      <c r="S282" s="85">
        <v>0.45</v>
      </c>
      <c r="T282" s="85">
        <v>1.05</v>
      </c>
      <c r="U282" s="81"/>
      <c r="V282" s="81"/>
      <c r="W282" s="81"/>
      <c r="X282" s="81"/>
      <c r="Y282" s="81"/>
      <c r="Z282" s="134"/>
      <c r="AA282" s="134"/>
      <c r="AB282" s="81"/>
      <c r="AC282" s="155"/>
      <c r="AD282" s="105">
        <v>2014</v>
      </c>
      <c r="AE282" s="105">
        <v>20</v>
      </c>
      <c r="AF282" s="85"/>
      <c r="AG282" s="85" t="s">
        <v>553</v>
      </c>
      <c r="AH282" s="85">
        <v>1.5</v>
      </c>
      <c r="AI282" s="98"/>
    </row>
    <row r="283" spans="1:35" s="120" customFormat="1" ht="15.75">
      <c r="A283" s="156"/>
      <c r="B283" s="100"/>
      <c r="C283" s="81"/>
      <c r="D283" s="81"/>
      <c r="E283" s="81"/>
      <c r="F283" s="81"/>
      <c r="G283" s="81"/>
      <c r="H283" s="81"/>
      <c r="I283" s="81"/>
      <c r="J283" s="88"/>
      <c r="K283" s="81"/>
      <c r="L283" s="81"/>
      <c r="M283" s="81"/>
      <c r="N283" s="81"/>
      <c r="O283" s="81"/>
      <c r="P283" s="81"/>
      <c r="Q283" s="88">
        <f>Q275+Q278+Q281+Q282</f>
        <v>9.227400000000001</v>
      </c>
      <c r="R283" s="81"/>
      <c r="S283" s="81"/>
      <c r="T283" s="81"/>
      <c r="U283" s="81"/>
      <c r="V283" s="81"/>
      <c r="W283" s="81"/>
      <c r="X283" s="81"/>
      <c r="Y283" s="81"/>
      <c r="Z283" s="134"/>
      <c r="AA283" s="134"/>
      <c r="AB283" s="81"/>
      <c r="AC283" s="155">
        <f>AC276+AC279</f>
        <v>0.65</v>
      </c>
      <c r="AD283" s="134"/>
      <c r="AE283" s="134"/>
      <c r="AF283" s="81"/>
      <c r="AG283" s="81"/>
      <c r="AH283" s="81">
        <f>SUM(AH277:AH282)</f>
        <v>4.67</v>
      </c>
      <c r="AI283" s="130"/>
    </row>
    <row r="284" spans="1:35" ht="15.75">
      <c r="A284" s="154"/>
      <c r="B284" s="92"/>
      <c r="C284" s="81"/>
      <c r="D284" s="81"/>
      <c r="E284" s="81"/>
      <c r="F284" s="81"/>
      <c r="G284" s="81"/>
      <c r="H284" s="81"/>
      <c r="I284" s="81"/>
      <c r="J284" s="88"/>
      <c r="K284" s="81"/>
      <c r="L284" s="81"/>
      <c r="M284" s="81"/>
      <c r="N284" s="81"/>
      <c r="O284" s="81"/>
      <c r="P284" s="81"/>
      <c r="Q284" s="121"/>
      <c r="R284" s="81"/>
      <c r="S284" s="81"/>
      <c r="T284" s="81"/>
      <c r="U284" s="81"/>
      <c r="V284" s="81"/>
      <c r="W284" s="81"/>
      <c r="X284" s="81"/>
      <c r="Y284" s="81"/>
      <c r="Z284" s="134"/>
      <c r="AA284" s="134"/>
      <c r="AB284" s="81"/>
      <c r="AC284" s="155"/>
      <c r="AD284" s="134"/>
      <c r="AE284" s="134"/>
      <c r="AF284" s="81"/>
      <c r="AG284" s="81"/>
      <c r="AH284" s="81"/>
      <c r="AI284" s="98"/>
    </row>
    <row r="285" spans="1:35" ht="15.75">
      <c r="A285" s="154"/>
      <c r="B285" s="92"/>
      <c r="C285" s="81"/>
      <c r="D285" s="81"/>
      <c r="E285" s="81"/>
      <c r="F285" s="81"/>
      <c r="G285" s="81"/>
      <c r="H285" s="81"/>
      <c r="I285" s="81"/>
      <c r="J285" s="88"/>
      <c r="K285" s="81"/>
      <c r="L285" s="81"/>
      <c r="M285" s="81"/>
      <c r="N285" s="81"/>
      <c r="O285" s="81"/>
      <c r="P285" s="81"/>
      <c r="Q285" s="121"/>
      <c r="R285" s="81"/>
      <c r="S285" s="81"/>
      <c r="T285" s="81"/>
      <c r="U285" s="81"/>
      <c r="V285" s="81"/>
      <c r="W285" s="81"/>
      <c r="X285" s="81"/>
      <c r="Y285" s="81"/>
      <c r="Z285" s="134"/>
      <c r="AA285" s="134"/>
      <c r="AB285" s="81"/>
      <c r="AC285" s="155"/>
      <c r="AD285" s="134"/>
      <c r="AE285" s="134"/>
      <c r="AF285" s="81"/>
      <c r="AG285" s="81"/>
      <c r="AH285" s="81"/>
      <c r="AI285" s="98"/>
    </row>
    <row r="286" spans="1:35" ht="15.75">
      <c r="A286" s="154"/>
      <c r="B286" s="92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121"/>
      <c r="R286" s="121"/>
      <c r="S286" s="121"/>
      <c r="T286" s="121"/>
      <c r="U286" s="121"/>
      <c r="V286" s="81"/>
      <c r="W286" s="81"/>
      <c r="X286" s="81"/>
      <c r="Y286" s="81"/>
      <c r="Z286" s="134"/>
      <c r="AA286" s="134"/>
      <c r="AB286" s="81"/>
      <c r="AC286" s="121"/>
      <c r="AD286" s="134"/>
      <c r="AE286" s="134"/>
      <c r="AF286" s="134"/>
      <c r="AG286" s="157"/>
      <c r="AH286" s="157"/>
      <c r="AI286" s="98"/>
    </row>
    <row r="287" spans="1:35" ht="15.75">
      <c r="A287" s="154"/>
      <c r="B287" s="92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121"/>
      <c r="R287" s="121"/>
      <c r="S287" s="121"/>
      <c r="T287" s="121"/>
      <c r="U287" s="121"/>
      <c r="V287" s="81"/>
      <c r="W287" s="81"/>
      <c r="X287" s="81"/>
      <c r="Y287" s="81"/>
      <c r="Z287" s="134"/>
      <c r="AA287" s="134"/>
      <c r="AB287" s="81"/>
      <c r="AC287" s="121"/>
      <c r="AD287" s="134"/>
      <c r="AE287" s="134"/>
      <c r="AF287" s="134"/>
      <c r="AG287" s="157"/>
      <c r="AH287" s="157"/>
      <c r="AI287" s="98"/>
    </row>
    <row r="288" spans="1:35" ht="15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102"/>
      <c r="V288" s="85"/>
      <c r="W288" s="85"/>
      <c r="X288" s="85"/>
      <c r="Y288" s="85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</row>
    <row r="289" spans="1:35" ht="15" customHeight="1">
      <c r="A289" s="681" t="s">
        <v>402</v>
      </c>
      <c r="B289" s="681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2"/>
      <c r="S289" s="92"/>
      <c r="T289" s="92"/>
      <c r="U289" s="94"/>
      <c r="V289" s="97"/>
      <c r="W289" s="97"/>
      <c r="X289" s="97"/>
      <c r="Y289" s="97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</row>
    <row r="290" spans="1:35" ht="15.75">
      <c r="A290" s="81"/>
      <c r="B290" s="81" t="s">
        <v>403</v>
      </c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92"/>
      <c r="S290" s="92"/>
      <c r="T290" s="92"/>
      <c r="U290" s="94"/>
      <c r="V290" s="81"/>
      <c r="W290" s="81"/>
      <c r="X290" s="81"/>
      <c r="Y290" s="81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</row>
    <row r="291" spans="1:35" ht="15.75">
      <c r="A291" s="85">
        <v>1</v>
      </c>
      <c r="B291" s="92" t="s">
        <v>726</v>
      </c>
      <c r="C291" s="92"/>
      <c r="D291" s="92"/>
      <c r="E291" s="92"/>
      <c r="F291" s="92"/>
      <c r="G291" s="92"/>
      <c r="H291" s="92"/>
      <c r="I291" s="85"/>
      <c r="J291" s="92"/>
      <c r="K291" s="92"/>
      <c r="L291" s="92"/>
      <c r="M291" s="92"/>
      <c r="N291" s="92"/>
      <c r="O291" s="92"/>
      <c r="P291" s="92"/>
      <c r="Q291" s="85"/>
      <c r="R291" s="92"/>
      <c r="S291" s="92"/>
      <c r="T291" s="92"/>
      <c r="U291" s="94"/>
      <c r="V291" s="92"/>
      <c r="W291" s="92"/>
      <c r="X291" s="92"/>
      <c r="Y291" s="85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</row>
    <row r="292" spans="1:35" ht="15.75">
      <c r="A292" s="85">
        <v>2</v>
      </c>
      <c r="B292" s="92" t="s">
        <v>727</v>
      </c>
      <c r="C292" s="92"/>
      <c r="D292" s="92"/>
      <c r="E292" s="92"/>
      <c r="F292" s="92"/>
      <c r="G292" s="92"/>
      <c r="H292" s="92"/>
      <c r="I292" s="85"/>
      <c r="J292" s="92"/>
      <c r="K292" s="92"/>
      <c r="L292" s="92"/>
      <c r="M292" s="92"/>
      <c r="N292" s="92"/>
      <c r="O292" s="92"/>
      <c r="P292" s="92"/>
      <c r="Q292" s="85"/>
      <c r="R292" s="92"/>
      <c r="S292" s="92"/>
      <c r="T292" s="92"/>
      <c r="U292" s="94"/>
      <c r="V292" s="92"/>
      <c r="W292" s="92"/>
      <c r="X292" s="92"/>
      <c r="Y292" s="85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</row>
    <row r="293" spans="1:35" ht="15.75">
      <c r="A293" s="85" t="s">
        <v>728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102"/>
      <c r="V293" s="85"/>
      <c r="W293" s="85"/>
      <c r="X293" s="85"/>
      <c r="Y293" s="85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</row>
    <row r="294" spans="1:35" ht="15.75">
      <c r="A294" s="81"/>
      <c r="B294" s="89"/>
      <c r="C294" s="89"/>
      <c r="D294" s="89"/>
      <c r="E294" s="89"/>
      <c r="F294" s="89"/>
      <c r="G294" s="89"/>
      <c r="H294" s="89"/>
      <c r="I294" s="98"/>
      <c r="J294" s="89"/>
      <c r="K294" s="89"/>
      <c r="L294" s="89"/>
      <c r="M294" s="89"/>
      <c r="N294" s="89"/>
      <c r="O294" s="89"/>
      <c r="P294" s="89"/>
      <c r="Q294" s="158">
        <f>Q283+Q271+Q270+Q241+Q231+Q226+Q217+Q201+Q192+Q128+Q115+Q44+Q17</f>
        <v>77.39931100000001</v>
      </c>
      <c r="R294" s="89"/>
      <c r="S294" s="89"/>
      <c r="T294" s="89"/>
      <c r="U294" s="109"/>
      <c r="V294" s="89"/>
      <c r="W294" s="89"/>
      <c r="X294" s="89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</row>
    <row r="295" spans="1:35" ht="15" customHeight="1">
      <c r="A295" s="81"/>
      <c r="B295" s="665" t="s">
        <v>729</v>
      </c>
      <c r="C295" s="665"/>
      <c r="D295" s="665"/>
      <c r="E295" s="665"/>
      <c r="F295" s="665"/>
      <c r="G295" s="665"/>
      <c r="H295" s="665"/>
      <c r="I295" s="665"/>
      <c r="J295" s="665"/>
      <c r="K295" s="665"/>
      <c r="L295" s="665"/>
      <c r="M295" s="665"/>
      <c r="N295" s="665"/>
      <c r="O295" s="665">
        <f>SUM(O164:O166)</f>
        <v>3.22</v>
      </c>
      <c r="P295" s="665"/>
      <c r="Q295" s="665" t="e">
        <f>SUM("$#ССЫЛ!$#ССЫЛ!:$#ССЫЛ!$#ССЫЛ!))))))))))))))))))))))))))))))))))))))))")</f>
        <v>#VALUE!</v>
      </c>
      <c r="R295" s="665"/>
      <c r="S295" s="665"/>
      <c r="T295" s="665"/>
      <c r="U295" s="665"/>
      <c r="V295" s="124"/>
      <c r="W295" s="124"/>
      <c r="X295" s="124"/>
      <c r="Y295" s="83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</row>
    <row r="296" spans="1:35" ht="15.75">
      <c r="A296" s="159"/>
      <c r="B296" s="125" t="s">
        <v>325</v>
      </c>
      <c r="C296" s="89"/>
      <c r="D296" s="89"/>
      <c r="E296" s="89"/>
      <c r="F296" s="89"/>
      <c r="G296" s="89"/>
      <c r="H296" s="89"/>
      <c r="I296" s="98"/>
      <c r="J296" s="89"/>
      <c r="K296" s="89"/>
      <c r="L296" s="89"/>
      <c r="M296" s="89"/>
      <c r="N296" s="89"/>
      <c r="O296" s="89"/>
      <c r="P296" s="89"/>
      <c r="Q296" s="98"/>
      <c r="R296" s="89"/>
      <c r="S296" s="89"/>
      <c r="T296" s="89"/>
      <c r="U296" s="109"/>
      <c r="V296" s="89"/>
      <c r="W296" s="89"/>
      <c r="X296" s="89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</row>
    <row r="297" spans="1:35" ht="15.7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10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</row>
    <row r="298" spans="1:35" ht="15.75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10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</row>
  </sheetData>
  <sheetProtection selectLockedCells="1" selectUnlockedCells="1"/>
  <mergeCells count="16">
    <mergeCell ref="A1:AI1"/>
    <mergeCell ref="A2:A3"/>
    <mergeCell ref="B2:B3"/>
    <mergeCell ref="C2:P2"/>
    <mergeCell ref="Q2:U3"/>
    <mergeCell ref="V2:AI2"/>
    <mergeCell ref="AD3:AH3"/>
    <mergeCell ref="AI3:AI4"/>
    <mergeCell ref="C3:F3"/>
    <mergeCell ref="G3:J3"/>
    <mergeCell ref="A289:B289"/>
    <mergeCell ref="B295:U295"/>
    <mergeCell ref="V3:Y3"/>
    <mergeCell ref="Z3:AC3"/>
    <mergeCell ref="K3:O3"/>
    <mergeCell ref="P3:P4"/>
  </mergeCells>
  <printOptions/>
  <pageMargins left="0.7875" right="0.39375" top="0.20069444444444445" bottom="0.20069444444444445" header="0.5118055555555555" footer="0.5118055555555555"/>
  <pageSetup fitToHeight="20" fitToWidth="2" horizontalDpi="300" verticalDpi="300" orientation="landscape" pageOrder="overThenDown" paperSize="9" scale="64" r:id="rId1"/>
  <rowBreaks count="1" manualBreakCount="1">
    <brk id="53" max="255" man="1"/>
  </rowBreaks>
  <colBreaks count="4" manualBreakCount="4">
    <brk id="10" max="65535" man="1"/>
    <brk id="14" max="65535" man="1"/>
    <brk id="18" max="65535" man="1"/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80" zoomScaleNormal="66" zoomScaleSheetLayoutView="80" zoomScalePageLayoutView="0" workbookViewId="0" topLeftCell="A1">
      <selection activeCell="D24" sqref="D24"/>
    </sheetView>
  </sheetViews>
  <sheetFormatPr defaultColWidth="10.75390625" defaultRowHeight="15.75"/>
  <cols>
    <col min="1" max="1" width="6.00390625" style="0" customWidth="1"/>
    <col min="2" max="2" width="45.625" style="0" customWidth="1"/>
    <col min="3" max="3" width="4.625" style="0" customWidth="1"/>
    <col min="4" max="4" width="27.875" style="0" customWidth="1"/>
    <col min="5" max="5" width="8.75390625" style="0" customWidth="1"/>
    <col min="6" max="6" width="28.625" style="0" customWidth="1"/>
  </cols>
  <sheetData>
    <row r="1" spans="1:6" ht="22.5" customHeight="1">
      <c r="A1" s="654" t="s">
        <v>282</v>
      </c>
      <c r="B1" s="654"/>
      <c r="C1" s="654"/>
      <c r="D1" s="654"/>
      <c r="E1" s="654"/>
      <c r="F1" s="654"/>
    </row>
    <row r="2" spans="1:6" ht="18.75">
      <c r="A2" s="160"/>
      <c r="B2" s="160"/>
      <c r="C2" s="160"/>
      <c r="E2" s="160"/>
      <c r="F2" s="29" t="s">
        <v>334</v>
      </c>
    </row>
    <row r="3" spans="1:6" ht="18.75">
      <c r="A3" s="160"/>
      <c r="B3" s="160"/>
      <c r="C3" s="160"/>
      <c r="E3" s="160"/>
      <c r="F3" s="161" t="s">
        <v>335</v>
      </c>
    </row>
    <row r="4" spans="1:6" ht="18.75">
      <c r="A4" s="160"/>
      <c r="B4" s="160"/>
      <c r="C4" s="160"/>
      <c r="E4" s="160"/>
      <c r="F4" s="162"/>
    </row>
    <row r="5" spans="1:6" ht="15.75">
      <c r="A5" s="160"/>
      <c r="B5" s="160"/>
      <c r="C5" s="160"/>
      <c r="E5" s="160"/>
      <c r="F5" s="163"/>
    </row>
    <row r="6" spans="1:6" ht="18.75">
      <c r="A6" s="160"/>
      <c r="B6" s="160"/>
      <c r="C6" s="160"/>
      <c r="E6" s="160"/>
      <c r="F6" s="29" t="s">
        <v>338</v>
      </c>
    </row>
    <row r="7" spans="1:6" ht="18.75">
      <c r="A7" s="160"/>
      <c r="B7" s="160"/>
      <c r="C7" s="160"/>
      <c r="E7" s="160"/>
      <c r="F7" s="29" t="s">
        <v>339</v>
      </c>
    </row>
    <row r="8" spans="1:6" ht="15.75">
      <c r="A8" s="160"/>
      <c r="B8" s="160"/>
      <c r="C8" s="160"/>
      <c r="D8" s="160"/>
      <c r="E8" s="160"/>
      <c r="F8" s="160"/>
    </row>
    <row r="9" spans="1:6" ht="15.75">
      <c r="A9" s="160"/>
      <c r="B9" s="160"/>
      <c r="C9" s="160"/>
      <c r="D9" s="160"/>
      <c r="E9" s="160"/>
      <c r="F9" s="160"/>
    </row>
    <row r="10" spans="1:6" ht="15.75">
      <c r="A10" s="53"/>
      <c r="B10" s="53"/>
      <c r="C10" s="53"/>
      <c r="D10" s="53"/>
      <c r="E10" s="53"/>
      <c r="F10" s="53"/>
    </row>
    <row r="11" spans="1:6" ht="15.75">
      <c r="A11" s="53" t="s">
        <v>730</v>
      </c>
      <c r="B11" s="53"/>
      <c r="C11" s="53"/>
      <c r="D11" s="53"/>
      <c r="E11" s="53"/>
      <c r="F11" s="53"/>
    </row>
    <row r="12" spans="1:6" ht="15.75">
      <c r="A12" s="53"/>
      <c r="B12" s="53"/>
      <c r="C12" s="53"/>
      <c r="D12" s="53"/>
      <c r="E12" s="53"/>
      <c r="F12" s="53"/>
    </row>
    <row r="13" spans="1:6" ht="20.25" customHeight="1">
      <c r="A13" s="655" t="s">
        <v>731</v>
      </c>
      <c r="B13" s="656" t="s">
        <v>732</v>
      </c>
      <c r="C13" s="657" t="s">
        <v>349</v>
      </c>
      <c r="D13" s="657"/>
      <c r="E13" s="658" t="s">
        <v>733</v>
      </c>
      <c r="F13" s="658"/>
    </row>
    <row r="14" spans="1:6" ht="20.25" customHeight="1">
      <c r="A14" s="655"/>
      <c r="B14" s="655"/>
      <c r="C14" s="659" t="s">
        <v>734</v>
      </c>
      <c r="D14" s="659"/>
      <c r="E14" s="660" t="s">
        <v>734</v>
      </c>
      <c r="F14" s="660"/>
    </row>
    <row r="15" spans="1:6" ht="15.75">
      <c r="A15" s="655"/>
      <c r="B15" s="655"/>
      <c r="C15" s="675">
        <v>2014</v>
      </c>
      <c r="D15" s="675"/>
      <c r="E15" s="672">
        <v>2014</v>
      </c>
      <c r="F15" s="672"/>
    </row>
    <row r="16" spans="1:6" ht="18.75">
      <c r="A16" s="166">
        <v>1</v>
      </c>
      <c r="B16" s="167" t="s">
        <v>369</v>
      </c>
      <c r="C16" s="676">
        <v>3.1</v>
      </c>
      <c r="D16" s="676"/>
      <c r="E16" s="653">
        <v>3.1</v>
      </c>
      <c r="F16" s="653"/>
    </row>
    <row r="17" spans="1:6" ht="18.75">
      <c r="A17" s="168">
        <v>2</v>
      </c>
      <c r="B17" s="167" t="s">
        <v>735</v>
      </c>
      <c r="C17" s="673">
        <v>37.365</v>
      </c>
      <c r="D17" s="673"/>
      <c r="E17" s="674">
        <v>37.365</v>
      </c>
      <c r="F17" s="674"/>
    </row>
    <row r="18" spans="1:6" ht="48.75" customHeight="1">
      <c r="A18" s="168">
        <v>3</v>
      </c>
      <c r="B18" s="167" t="s">
        <v>736</v>
      </c>
      <c r="C18" s="673">
        <v>6.13</v>
      </c>
      <c r="D18" s="673"/>
      <c r="E18" s="674">
        <v>5.56</v>
      </c>
      <c r="F18" s="674"/>
    </row>
    <row r="19" spans="1:6" ht="56.25" customHeight="1">
      <c r="A19" s="168">
        <v>4</v>
      </c>
      <c r="B19" s="167" t="s">
        <v>737</v>
      </c>
      <c r="C19" s="668">
        <v>1.15</v>
      </c>
      <c r="D19" s="668"/>
      <c r="E19" s="669">
        <v>0.8150000000000001</v>
      </c>
      <c r="F19" s="669"/>
    </row>
    <row r="20" spans="1:6" ht="33" customHeight="1">
      <c r="A20" s="666">
        <v>5</v>
      </c>
      <c r="B20" s="667" t="s">
        <v>737</v>
      </c>
      <c r="C20" s="668">
        <v>0.65</v>
      </c>
      <c r="D20" s="668"/>
      <c r="E20" s="669">
        <v>0</v>
      </c>
      <c r="F20" s="669"/>
    </row>
    <row r="21" spans="1:6" ht="33" customHeight="1">
      <c r="A21" s="666"/>
      <c r="B21" s="667"/>
      <c r="C21" s="670">
        <v>4.67</v>
      </c>
      <c r="D21" s="670"/>
      <c r="E21" s="671">
        <v>0</v>
      </c>
      <c r="F21" s="671"/>
    </row>
    <row r="22" ht="15.75">
      <c r="A22" s="170"/>
    </row>
  </sheetData>
  <sheetProtection selectLockedCells="1" selectUnlockedCells="1"/>
  <mergeCells count="23">
    <mergeCell ref="A1:F1"/>
    <mergeCell ref="A13:A15"/>
    <mergeCell ref="B13:B15"/>
    <mergeCell ref="C13:D13"/>
    <mergeCell ref="E13:F13"/>
    <mergeCell ref="C14:D14"/>
    <mergeCell ref="E14:F14"/>
    <mergeCell ref="C19:D19"/>
    <mergeCell ref="E19:F19"/>
    <mergeCell ref="E15:F15"/>
    <mergeCell ref="C18:D18"/>
    <mergeCell ref="E18:F18"/>
    <mergeCell ref="C15:D15"/>
    <mergeCell ref="C16:D16"/>
    <mergeCell ref="E16:F16"/>
    <mergeCell ref="C17:D17"/>
    <mergeCell ref="E17:F17"/>
    <mergeCell ref="A20:A21"/>
    <mergeCell ref="B20:B21"/>
    <mergeCell ref="C20:D20"/>
    <mergeCell ref="E20:F20"/>
    <mergeCell ref="C21:D21"/>
    <mergeCell ref="E21:F21"/>
  </mergeCells>
  <printOptions/>
  <pageMargins left="0.7875" right="0.39652777777777776" top="0.2222222222222222" bottom="0.5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80" zoomScaleNormal="66" zoomScaleSheetLayoutView="80" zoomScalePageLayoutView="0" workbookViewId="0" topLeftCell="A4">
      <selection activeCell="A1" sqref="A1"/>
    </sheetView>
  </sheetViews>
  <sheetFormatPr defaultColWidth="9.00390625" defaultRowHeight="15.75"/>
  <cols>
    <col min="1" max="1" width="9.00390625" style="27" customWidth="1"/>
    <col min="2" max="2" width="37.25390625" style="27" customWidth="1"/>
    <col min="3" max="3" width="13.375" style="27" customWidth="1"/>
    <col min="4" max="4" width="9.25390625" style="27" customWidth="1"/>
    <col min="5" max="5" width="12.00390625" style="171" customWidth="1"/>
    <col min="6" max="6" width="6.125" style="27" customWidth="1"/>
    <col min="7" max="7" width="12.00390625" style="171" customWidth="1"/>
    <col min="8" max="8" width="6.125" style="27" customWidth="1"/>
    <col min="9" max="9" width="12.00390625" style="171" customWidth="1"/>
    <col min="10" max="10" width="6.125" style="27" customWidth="1"/>
    <col min="11" max="11" width="12.00390625" style="171" customWidth="1"/>
    <col min="12" max="12" width="6.125" style="27" customWidth="1"/>
    <col min="13" max="13" width="12.00390625" style="171" customWidth="1"/>
    <col min="14" max="14" width="14.00390625" style="27" customWidth="1"/>
    <col min="15" max="15" width="12.25390625" style="27" customWidth="1"/>
    <col min="16" max="16" width="6.25390625" style="27" customWidth="1"/>
    <col min="17" max="18" width="14.375" style="27" customWidth="1"/>
    <col min="19" max="20" width="9.375" style="27" customWidth="1"/>
    <col min="21" max="21" width="18.875" style="27" customWidth="1"/>
    <col min="22" max="16384" width="9.00390625" style="27" customWidth="1"/>
  </cols>
  <sheetData>
    <row r="1" ht="15.75">
      <c r="U1" s="172"/>
    </row>
    <row r="2" ht="15.75">
      <c r="U2" s="172" t="s">
        <v>738</v>
      </c>
    </row>
    <row r="3" ht="15.75">
      <c r="U3" s="172" t="s">
        <v>739</v>
      </c>
    </row>
    <row r="4" ht="15.75">
      <c r="U4" s="172" t="s">
        <v>740</v>
      </c>
    </row>
    <row r="5" ht="15.75">
      <c r="U5" s="172"/>
    </row>
    <row r="6" ht="15.75">
      <c r="A6" s="173"/>
    </row>
    <row r="7" spans="1:21" ht="15.75">
      <c r="A7" s="691" t="s">
        <v>284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</row>
    <row r="8" spans="1:21" ht="15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ht="15.75">
      <c r="U9" s="172" t="s">
        <v>334</v>
      </c>
    </row>
    <row r="10" ht="15.75">
      <c r="U10" s="172" t="s">
        <v>741</v>
      </c>
    </row>
    <row r="11" ht="15.75">
      <c r="U11" s="172"/>
    </row>
    <row r="12" ht="15.75">
      <c r="U12" s="175" t="s">
        <v>337</v>
      </c>
    </row>
    <row r="13" spans="1:21" ht="15.75">
      <c r="A13" s="173"/>
      <c r="U13" s="172" t="s">
        <v>338</v>
      </c>
    </row>
    <row r="14" spans="1:21" ht="15.75">
      <c r="A14" s="173"/>
      <c r="U14" s="172" t="s">
        <v>339</v>
      </c>
    </row>
    <row r="16" spans="1:21" ht="126" customHeight="1">
      <c r="A16" s="692" t="s">
        <v>340</v>
      </c>
      <c r="B16" s="693" t="s">
        <v>341</v>
      </c>
      <c r="C16" s="693" t="s">
        <v>742</v>
      </c>
      <c r="D16" s="690" t="s">
        <v>743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3" t="s">
        <v>744</v>
      </c>
      <c r="O16" s="690" t="s">
        <v>745</v>
      </c>
      <c r="P16" s="690"/>
      <c r="Q16" s="690"/>
      <c r="R16" s="690"/>
      <c r="S16" s="690" t="s">
        <v>746</v>
      </c>
      <c r="T16" s="690"/>
      <c r="U16" s="694" t="s">
        <v>747</v>
      </c>
    </row>
    <row r="17" spans="1:21" ht="31.5" customHeight="1">
      <c r="A17" s="692"/>
      <c r="B17" s="693"/>
      <c r="C17" s="693"/>
      <c r="D17" s="663" t="s">
        <v>748</v>
      </c>
      <c r="E17" s="663"/>
      <c r="F17" s="663" t="s">
        <v>749</v>
      </c>
      <c r="G17" s="663"/>
      <c r="H17" s="663" t="s">
        <v>750</v>
      </c>
      <c r="I17" s="663"/>
      <c r="J17" s="663" t="s">
        <v>751</v>
      </c>
      <c r="K17" s="663"/>
      <c r="L17" s="663" t="s">
        <v>752</v>
      </c>
      <c r="M17" s="663"/>
      <c r="N17" s="693"/>
      <c r="O17" s="695" t="s">
        <v>356</v>
      </c>
      <c r="P17" s="695" t="s">
        <v>753</v>
      </c>
      <c r="Q17" s="663" t="s">
        <v>754</v>
      </c>
      <c r="R17" s="663"/>
      <c r="S17" s="663" t="s">
        <v>734</v>
      </c>
      <c r="T17" s="663"/>
      <c r="U17" s="694"/>
    </row>
    <row r="18" spans="1:21" ht="81.75" customHeight="1">
      <c r="A18" s="692"/>
      <c r="B18" s="693"/>
      <c r="C18" s="693"/>
      <c r="D18" s="179" t="s">
        <v>755</v>
      </c>
      <c r="E18" s="179" t="s">
        <v>756</v>
      </c>
      <c r="F18" s="179" t="s">
        <v>757</v>
      </c>
      <c r="G18" s="179" t="s">
        <v>758</v>
      </c>
      <c r="H18" s="179" t="s">
        <v>757</v>
      </c>
      <c r="I18" s="179" t="s">
        <v>758</v>
      </c>
      <c r="J18" s="179" t="s">
        <v>757</v>
      </c>
      <c r="K18" s="179" t="s">
        <v>758</v>
      </c>
      <c r="L18" s="179" t="s">
        <v>757</v>
      </c>
      <c r="M18" s="179" t="s">
        <v>758</v>
      </c>
      <c r="N18" s="693"/>
      <c r="O18" s="695"/>
      <c r="P18" s="695"/>
      <c r="Q18" s="179" t="s">
        <v>759</v>
      </c>
      <c r="R18" s="179" t="s">
        <v>760</v>
      </c>
      <c r="S18" s="180" t="s">
        <v>761</v>
      </c>
      <c r="T18" s="180" t="s">
        <v>762</v>
      </c>
      <c r="U18" s="694"/>
    </row>
    <row r="19" spans="1:21" ht="15.75">
      <c r="A19" s="181"/>
      <c r="B19" s="182" t="s">
        <v>357</v>
      </c>
      <c r="C19" s="182"/>
      <c r="D19" s="182"/>
      <c r="E19" s="183"/>
      <c r="F19" s="182"/>
      <c r="G19" s="182"/>
      <c r="H19" s="183"/>
      <c r="I19" s="183"/>
      <c r="J19" s="182"/>
      <c r="K19" s="182"/>
      <c r="L19" s="183"/>
      <c r="M19" s="183"/>
      <c r="N19" s="183"/>
      <c r="O19" s="183"/>
      <c r="P19" s="183"/>
      <c r="Q19" s="183"/>
      <c r="R19" s="183"/>
      <c r="S19" s="184"/>
      <c r="T19" s="184"/>
      <c r="U19" s="185"/>
    </row>
    <row r="20" spans="1:21" ht="31.5">
      <c r="A20" s="164" t="s">
        <v>473</v>
      </c>
      <c r="B20" s="31" t="s">
        <v>358</v>
      </c>
      <c r="C20" s="31"/>
      <c r="D20" s="31"/>
      <c r="E20" s="31"/>
      <c r="F20" s="31"/>
      <c r="G20" s="31"/>
      <c r="H20" s="31"/>
      <c r="I20" s="31"/>
      <c r="J20" s="31"/>
      <c r="K20" s="31"/>
      <c r="L20" s="34"/>
      <c r="M20" s="34"/>
      <c r="N20" s="34"/>
      <c r="O20" s="34"/>
      <c r="P20" s="34"/>
      <c r="Q20" s="34"/>
      <c r="R20" s="34"/>
      <c r="S20" s="186"/>
      <c r="T20" s="186"/>
      <c r="U20" s="187"/>
    </row>
    <row r="21" spans="1:21" ht="31.5">
      <c r="A21" s="188" t="s">
        <v>276</v>
      </c>
      <c r="B21" s="31" t="s">
        <v>359</v>
      </c>
      <c r="C21" s="31"/>
      <c r="D21" s="31"/>
      <c r="E21" s="31"/>
      <c r="F21" s="31"/>
      <c r="G21" s="31"/>
      <c r="H21" s="31"/>
      <c r="I21" s="31"/>
      <c r="J21" s="31"/>
      <c r="K21" s="31"/>
      <c r="L21" s="34"/>
      <c r="M21" s="34"/>
      <c r="N21" s="34"/>
      <c r="O21" s="34"/>
      <c r="P21" s="34"/>
      <c r="Q21" s="34"/>
      <c r="R21" s="34"/>
      <c r="S21" s="186"/>
      <c r="T21" s="186"/>
      <c r="U21" s="187"/>
    </row>
    <row r="22" spans="1:21" ht="15.75">
      <c r="A22" s="168">
        <v>1</v>
      </c>
      <c r="B22" s="51" t="s">
        <v>726</v>
      </c>
      <c r="C22" s="51"/>
      <c r="D22" s="51"/>
      <c r="E22" s="34"/>
      <c r="F22" s="51"/>
      <c r="G22" s="34"/>
      <c r="H22" s="51"/>
      <c r="I22" s="34"/>
      <c r="J22" s="51"/>
      <c r="K22" s="34"/>
      <c r="L22" s="34"/>
      <c r="M22" s="34"/>
      <c r="N22" s="34"/>
      <c r="O22" s="34"/>
      <c r="P22" s="34"/>
      <c r="Q22" s="34"/>
      <c r="R22" s="34"/>
      <c r="S22" s="186"/>
      <c r="T22" s="186"/>
      <c r="U22" s="187"/>
    </row>
    <row r="23" spans="1:21" ht="15.75">
      <c r="A23" s="168">
        <v>2</v>
      </c>
      <c r="B23" s="51" t="s">
        <v>727</v>
      </c>
      <c r="C23" s="51"/>
      <c r="D23" s="51"/>
      <c r="E23" s="34"/>
      <c r="F23" s="51"/>
      <c r="G23" s="34"/>
      <c r="H23" s="51"/>
      <c r="I23" s="34"/>
      <c r="J23" s="51"/>
      <c r="K23" s="34"/>
      <c r="L23" s="34"/>
      <c r="M23" s="34"/>
      <c r="N23" s="34"/>
      <c r="O23" s="34"/>
      <c r="P23" s="34"/>
      <c r="Q23" s="34"/>
      <c r="R23" s="34"/>
      <c r="S23" s="186"/>
      <c r="T23" s="186"/>
      <c r="U23" s="187"/>
    </row>
    <row r="24" spans="1:21" ht="15.75">
      <c r="A24" s="189" t="s">
        <v>728</v>
      </c>
      <c r="B24" s="190"/>
      <c r="C24" s="190"/>
      <c r="D24" s="190"/>
      <c r="E24" s="191"/>
      <c r="F24" s="190"/>
      <c r="G24" s="191"/>
      <c r="H24" s="190"/>
      <c r="I24" s="191"/>
      <c r="J24" s="190"/>
      <c r="K24" s="191"/>
      <c r="L24" s="191"/>
      <c r="M24" s="191"/>
      <c r="N24" s="191"/>
      <c r="O24" s="191"/>
      <c r="P24" s="191"/>
      <c r="Q24" s="191"/>
      <c r="R24" s="191"/>
      <c r="S24" s="192"/>
      <c r="T24" s="192"/>
      <c r="U24" s="193"/>
    </row>
    <row r="25" spans="1:21" ht="31.5">
      <c r="A25" s="194" t="s">
        <v>278</v>
      </c>
      <c r="B25" s="195" t="s">
        <v>379</v>
      </c>
      <c r="C25" s="195"/>
      <c r="D25" s="190"/>
      <c r="E25" s="191"/>
      <c r="F25" s="190"/>
      <c r="G25" s="191"/>
      <c r="H25" s="190"/>
      <c r="I25" s="191"/>
      <c r="J25" s="190"/>
      <c r="K25" s="191"/>
      <c r="L25" s="191"/>
      <c r="M25" s="191"/>
      <c r="N25" s="191"/>
      <c r="O25" s="191"/>
      <c r="P25" s="191"/>
      <c r="Q25" s="191"/>
      <c r="R25" s="191"/>
      <c r="S25" s="192"/>
      <c r="T25" s="192"/>
      <c r="U25" s="193"/>
    </row>
    <row r="26" spans="1:21" ht="15.75">
      <c r="A26" s="168">
        <v>1</v>
      </c>
      <c r="B26" s="51" t="s">
        <v>726</v>
      </c>
      <c r="C26" s="190"/>
      <c r="D26" s="190"/>
      <c r="E26" s="191"/>
      <c r="F26" s="190"/>
      <c r="G26" s="191"/>
      <c r="H26" s="190"/>
      <c r="I26" s="191"/>
      <c r="J26" s="190"/>
      <c r="K26" s="191"/>
      <c r="L26" s="191"/>
      <c r="M26" s="191"/>
      <c r="N26" s="191"/>
      <c r="O26" s="191"/>
      <c r="P26" s="191"/>
      <c r="Q26" s="191"/>
      <c r="R26" s="191"/>
      <c r="S26" s="192"/>
      <c r="T26" s="192"/>
      <c r="U26" s="193"/>
    </row>
    <row r="27" spans="1:21" ht="15.75">
      <c r="A27" s="168">
        <v>2</v>
      </c>
      <c r="B27" s="51" t="s">
        <v>727</v>
      </c>
      <c r="C27" s="190"/>
      <c r="D27" s="190"/>
      <c r="E27" s="191"/>
      <c r="F27" s="190"/>
      <c r="G27" s="191"/>
      <c r="H27" s="190"/>
      <c r="I27" s="191"/>
      <c r="J27" s="190"/>
      <c r="K27" s="191"/>
      <c r="L27" s="191"/>
      <c r="M27" s="191"/>
      <c r="N27" s="191"/>
      <c r="O27" s="191"/>
      <c r="P27" s="191"/>
      <c r="Q27" s="191"/>
      <c r="R27" s="191"/>
      <c r="S27" s="192"/>
      <c r="T27" s="192"/>
      <c r="U27" s="193"/>
    </row>
    <row r="28" spans="1:21" ht="15.75">
      <c r="A28" s="189" t="s">
        <v>728</v>
      </c>
      <c r="B28" s="190"/>
      <c r="C28" s="190"/>
      <c r="D28" s="190"/>
      <c r="E28" s="191"/>
      <c r="F28" s="190"/>
      <c r="G28" s="191"/>
      <c r="H28" s="190"/>
      <c r="I28" s="191"/>
      <c r="J28" s="190"/>
      <c r="K28" s="191"/>
      <c r="L28" s="191"/>
      <c r="M28" s="191"/>
      <c r="N28" s="191"/>
      <c r="O28" s="191"/>
      <c r="P28" s="191"/>
      <c r="Q28" s="191"/>
      <c r="R28" s="191"/>
      <c r="S28" s="192"/>
      <c r="T28" s="192"/>
      <c r="U28" s="193"/>
    </row>
    <row r="29" spans="1:21" ht="31.5">
      <c r="A29" s="194" t="s">
        <v>281</v>
      </c>
      <c r="B29" s="195" t="s">
        <v>386</v>
      </c>
      <c r="C29" s="195"/>
      <c r="D29" s="190"/>
      <c r="E29" s="191"/>
      <c r="F29" s="190"/>
      <c r="G29" s="191"/>
      <c r="H29" s="190"/>
      <c r="I29" s="191"/>
      <c r="J29" s="190"/>
      <c r="K29" s="191"/>
      <c r="L29" s="191"/>
      <c r="M29" s="191"/>
      <c r="N29" s="191"/>
      <c r="O29" s="191"/>
      <c r="P29" s="191"/>
      <c r="Q29" s="191"/>
      <c r="R29" s="191"/>
      <c r="S29" s="192"/>
      <c r="T29" s="192"/>
      <c r="U29" s="193"/>
    </row>
    <row r="30" spans="1:21" ht="15.75">
      <c r="A30" s="189">
        <v>1</v>
      </c>
      <c r="B30" s="190" t="s">
        <v>726</v>
      </c>
      <c r="C30" s="190"/>
      <c r="D30" s="190"/>
      <c r="E30" s="191"/>
      <c r="F30" s="190"/>
      <c r="G30" s="191"/>
      <c r="H30" s="190"/>
      <c r="I30" s="191"/>
      <c r="J30" s="190"/>
      <c r="K30" s="191"/>
      <c r="L30" s="191"/>
      <c r="M30" s="191"/>
      <c r="N30" s="191"/>
      <c r="O30" s="191"/>
      <c r="P30" s="191"/>
      <c r="Q30" s="191"/>
      <c r="R30" s="191"/>
      <c r="S30" s="192"/>
      <c r="T30" s="192"/>
      <c r="U30" s="193"/>
    </row>
    <row r="31" spans="1:21" ht="15.75">
      <c r="A31" s="189">
        <v>2</v>
      </c>
      <c r="B31" s="190" t="s">
        <v>727</v>
      </c>
      <c r="C31" s="190"/>
      <c r="D31" s="190"/>
      <c r="E31" s="191"/>
      <c r="F31" s="190"/>
      <c r="G31" s="191"/>
      <c r="H31" s="190"/>
      <c r="I31" s="191"/>
      <c r="J31" s="190"/>
      <c r="K31" s="191"/>
      <c r="L31" s="191"/>
      <c r="M31" s="191"/>
      <c r="N31" s="191"/>
      <c r="O31" s="191"/>
      <c r="P31" s="191"/>
      <c r="Q31" s="191"/>
      <c r="R31" s="191"/>
      <c r="S31" s="192"/>
      <c r="T31" s="192"/>
      <c r="U31" s="193"/>
    </row>
    <row r="32" spans="1:21" ht="15.75">
      <c r="A32" s="189" t="s">
        <v>728</v>
      </c>
      <c r="B32" s="190"/>
      <c r="C32" s="190"/>
      <c r="D32" s="190"/>
      <c r="E32" s="191"/>
      <c r="F32" s="190"/>
      <c r="G32" s="191"/>
      <c r="H32" s="190"/>
      <c r="I32" s="191"/>
      <c r="J32" s="190"/>
      <c r="K32" s="191"/>
      <c r="L32" s="191"/>
      <c r="M32" s="191"/>
      <c r="N32" s="191"/>
      <c r="O32" s="191"/>
      <c r="P32" s="191"/>
      <c r="Q32" s="191"/>
      <c r="R32" s="191"/>
      <c r="S32" s="192"/>
      <c r="T32" s="192"/>
      <c r="U32" s="193"/>
    </row>
    <row r="33" spans="1:21" ht="47.25">
      <c r="A33" s="194" t="s">
        <v>283</v>
      </c>
      <c r="B33" s="195" t="s">
        <v>395</v>
      </c>
      <c r="C33" s="190"/>
      <c r="D33" s="190"/>
      <c r="E33" s="191"/>
      <c r="F33" s="190"/>
      <c r="G33" s="191"/>
      <c r="H33" s="190"/>
      <c r="I33" s="191"/>
      <c r="J33" s="190"/>
      <c r="K33" s="191"/>
      <c r="L33" s="191"/>
      <c r="M33" s="191"/>
      <c r="N33" s="191"/>
      <c r="O33" s="191"/>
      <c r="P33" s="191"/>
      <c r="Q33" s="191"/>
      <c r="R33" s="191"/>
      <c r="S33" s="192"/>
      <c r="T33" s="192"/>
      <c r="U33" s="193"/>
    </row>
    <row r="34" spans="1:21" ht="15.75">
      <c r="A34" s="189">
        <v>1</v>
      </c>
      <c r="B34" s="190" t="s">
        <v>726</v>
      </c>
      <c r="C34" s="190"/>
      <c r="D34" s="190"/>
      <c r="E34" s="191"/>
      <c r="F34" s="190"/>
      <c r="G34" s="191"/>
      <c r="H34" s="190"/>
      <c r="I34" s="191"/>
      <c r="J34" s="190"/>
      <c r="K34" s="191"/>
      <c r="L34" s="191"/>
      <c r="M34" s="191"/>
      <c r="N34" s="191"/>
      <c r="O34" s="191"/>
      <c r="P34" s="191"/>
      <c r="Q34" s="191"/>
      <c r="R34" s="191"/>
      <c r="S34" s="192"/>
      <c r="T34" s="192"/>
      <c r="U34" s="193"/>
    </row>
    <row r="35" spans="1:21" ht="15.75">
      <c r="A35" s="189">
        <v>2</v>
      </c>
      <c r="B35" s="190" t="s">
        <v>727</v>
      </c>
      <c r="C35" s="190"/>
      <c r="D35" s="190"/>
      <c r="E35" s="191"/>
      <c r="F35" s="190"/>
      <c r="G35" s="191"/>
      <c r="H35" s="190"/>
      <c r="I35" s="191"/>
      <c r="J35" s="190"/>
      <c r="K35" s="191"/>
      <c r="L35" s="191"/>
      <c r="M35" s="191"/>
      <c r="N35" s="191"/>
      <c r="O35" s="191"/>
      <c r="P35" s="191"/>
      <c r="Q35" s="191"/>
      <c r="R35" s="191"/>
      <c r="S35" s="192"/>
      <c r="T35" s="192"/>
      <c r="U35" s="193"/>
    </row>
    <row r="36" spans="1:21" ht="15.75">
      <c r="A36" s="189" t="s">
        <v>728</v>
      </c>
      <c r="B36" s="190"/>
      <c r="C36" s="190"/>
      <c r="D36" s="190"/>
      <c r="E36" s="191"/>
      <c r="F36" s="190"/>
      <c r="G36" s="191"/>
      <c r="H36" s="190"/>
      <c r="I36" s="191"/>
      <c r="J36" s="190"/>
      <c r="K36" s="191"/>
      <c r="L36" s="191"/>
      <c r="M36" s="191"/>
      <c r="N36" s="191"/>
      <c r="O36" s="191"/>
      <c r="P36" s="191"/>
      <c r="Q36" s="191"/>
      <c r="R36" s="191"/>
      <c r="S36" s="192"/>
      <c r="T36" s="192"/>
      <c r="U36" s="193"/>
    </row>
    <row r="37" spans="1:21" ht="15.75">
      <c r="A37" s="164" t="s">
        <v>396</v>
      </c>
      <c r="B37" s="31" t="s">
        <v>397</v>
      </c>
      <c r="C37" s="31"/>
      <c r="D37" s="31"/>
      <c r="E37" s="31"/>
      <c r="F37" s="31"/>
      <c r="G37" s="31"/>
      <c r="H37" s="31"/>
      <c r="I37" s="31"/>
      <c r="J37" s="31"/>
      <c r="K37" s="31"/>
      <c r="L37" s="34"/>
      <c r="M37" s="34"/>
      <c r="N37" s="34"/>
      <c r="O37" s="34"/>
      <c r="P37" s="34"/>
      <c r="Q37" s="34"/>
      <c r="R37" s="34"/>
      <c r="S37" s="186"/>
      <c r="T37" s="186"/>
      <c r="U37" s="187"/>
    </row>
    <row r="38" spans="1:21" ht="31.5">
      <c r="A38" s="188" t="s">
        <v>286</v>
      </c>
      <c r="B38" s="31" t="s">
        <v>359</v>
      </c>
      <c r="C38" s="31"/>
      <c r="D38" s="31"/>
      <c r="E38" s="31"/>
      <c r="F38" s="31"/>
      <c r="G38" s="31"/>
      <c r="H38" s="31"/>
      <c r="I38" s="31"/>
      <c r="J38" s="31"/>
      <c r="K38" s="31"/>
      <c r="L38" s="34"/>
      <c r="M38" s="34"/>
      <c r="N38" s="34"/>
      <c r="O38" s="34"/>
      <c r="P38" s="34"/>
      <c r="Q38" s="34"/>
      <c r="R38" s="34"/>
      <c r="S38" s="186"/>
      <c r="T38" s="186"/>
      <c r="U38" s="187"/>
    </row>
    <row r="39" spans="1:21" ht="15.75">
      <c r="A39" s="168">
        <v>1</v>
      </c>
      <c r="B39" s="51" t="s">
        <v>726</v>
      </c>
      <c r="C39" s="31"/>
      <c r="D39" s="31"/>
      <c r="E39" s="31"/>
      <c r="F39" s="31"/>
      <c r="G39" s="31"/>
      <c r="H39" s="31"/>
      <c r="I39" s="31"/>
      <c r="J39" s="31"/>
      <c r="K39" s="31"/>
      <c r="L39" s="34"/>
      <c r="M39" s="34"/>
      <c r="N39" s="34"/>
      <c r="O39" s="34"/>
      <c r="P39" s="34"/>
      <c r="Q39" s="34"/>
      <c r="R39" s="34"/>
      <c r="S39" s="186"/>
      <c r="T39" s="186"/>
      <c r="U39" s="187"/>
    </row>
    <row r="40" spans="1:21" ht="15.75">
      <c r="A40" s="168">
        <v>2</v>
      </c>
      <c r="B40" s="51" t="s">
        <v>727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4"/>
      <c r="N40" s="34"/>
      <c r="O40" s="34"/>
      <c r="P40" s="34"/>
      <c r="Q40" s="34"/>
      <c r="R40" s="34"/>
      <c r="S40" s="186"/>
      <c r="T40" s="186"/>
      <c r="U40" s="187"/>
    </row>
    <row r="41" spans="1:21" ht="15.75">
      <c r="A41" s="189" t="s">
        <v>728</v>
      </c>
      <c r="B41" s="190"/>
      <c r="C41" s="31"/>
      <c r="D41" s="31"/>
      <c r="E41" s="31"/>
      <c r="F41" s="31"/>
      <c r="G41" s="31"/>
      <c r="H41" s="31"/>
      <c r="I41" s="31"/>
      <c r="J41" s="31"/>
      <c r="K41" s="31"/>
      <c r="L41" s="34"/>
      <c r="M41" s="34"/>
      <c r="N41" s="34"/>
      <c r="O41" s="34"/>
      <c r="P41" s="34"/>
      <c r="Q41" s="34"/>
      <c r="R41" s="34"/>
      <c r="S41" s="186"/>
      <c r="T41" s="186"/>
      <c r="U41" s="187"/>
    </row>
    <row r="42" spans="1:21" ht="15.75">
      <c r="A42" s="196" t="s">
        <v>288</v>
      </c>
      <c r="B42" s="197" t="s">
        <v>401</v>
      </c>
      <c r="C42" s="31"/>
      <c r="D42" s="31"/>
      <c r="E42" s="31"/>
      <c r="F42" s="31"/>
      <c r="G42" s="31"/>
      <c r="H42" s="31"/>
      <c r="I42" s="31"/>
      <c r="J42" s="31"/>
      <c r="K42" s="31"/>
      <c r="L42" s="34"/>
      <c r="M42" s="34"/>
      <c r="N42" s="34"/>
      <c r="O42" s="34"/>
      <c r="P42" s="34"/>
      <c r="Q42" s="34"/>
      <c r="R42" s="34"/>
      <c r="S42" s="186"/>
      <c r="T42" s="186"/>
      <c r="U42" s="187"/>
    </row>
    <row r="43" spans="1:21" ht="15.75">
      <c r="A43" s="168">
        <v>1</v>
      </c>
      <c r="B43" s="51" t="s">
        <v>726</v>
      </c>
      <c r="C43" s="31"/>
      <c r="D43" s="31"/>
      <c r="E43" s="31"/>
      <c r="F43" s="31"/>
      <c r="G43" s="31"/>
      <c r="H43" s="31"/>
      <c r="I43" s="31"/>
      <c r="J43" s="31"/>
      <c r="K43" s="31"/>
      <c r="L43" s="34"/>
      <c r="M43" s="34"/>
      <c r="N43" s="34"/>
      <c r="O43" s="34"/>
      <c r="P43" s="34"/>
      <c r="Q43" s="34"/>
      <c r="R43" s="34"/>
      <c r="S43" s="186"/>
      <c r="T43" s="186"/>
      <c r="U43" s="187"/>
    </row>
    <row r="44" spans="1:21" ht="15.75">
      <c r="A44" s="168"/>
      <c r="B44" s="51" t="s">
        <v>763</v>
      </c>
      <c r="C44" s="31"/>
      <c r="D44" s="31"/>
      <c r="E44" s="31"/>
      <c r="F44" s="31"/>
      <c r="G44" s="31"/>
      <c r="H44" s="31"/>
      <c r="I44" s="31"/>
      <c r="J44" s="31"/>
      <c r="K44" s="31"/>
      <c r="L44" s="34"/>
      <c r="M44" s="34"/>
      <c r="N44" s="34"/>
      <c r="O44" s="34"/>
      <c r="P44" s="34"/>
      <c r="Q44" s="34"/>
      <c r="R44" s="34"/>
      <c r="S44" s="186"/>
      <c r="T44" s="186"/>
      <c r="U44" s="187"/>
    </row>
    <row r="45" spans="1:21" ht="15.75">
      <c r="A45" s="168">
        <v>2</v>
      </c>
      <c r="B45" s="51" t="s">
        <v>727</v>
      </c>
      <c r="C45" s="31"/>
      <c r="D45" s="31"/>
      <c r="E45" s="31"/>
      <c r="F45" s="31"/>
      <c r="G45" s="31"/>
      <c r="H45" s="31"/>
      <c r="I45" s="31"/>
      <c r="J45" s="31"/>
      <c r="K45" s="31"/>
      <c r="L45" s="34"/>
      <c r="M45" s="34"/>
      <c r="N45" s="34"/>
      <c r="O45" s="34"/>
      <c r="P45" s="34"/>
      <c r="Q45" s="34"/>
      <c r="R45" s="34"/>
      <c r="S45" s="186"/>
      <c r="T45" s="186"/>
      <c r="U45" s="187"/>
    </row>
    <row r="46" spans="1:21" ht="15.75">
      <c r="A46" s="168"/>
      <c r="B46" s="51" t="s">
        <v>763</v>
      </c>
      <c r="C46" s="51"/>
      <c r="D46" s="51"/>
      <c r="E46" s="34"/>
      <c r="F46" s="51"/>
      <c r="G46" s="34"/>
      <c r="H46" s="51"/>
      <c r="I46" s="34"/>
      <c r="J46" s="51"/>
      <c r="K46" s="34"/>
      <c r="L46" s="34"/>
      <c r="M46" s="34"/>
      <c r="N46" s="34"/>
      <c r="O46" s="34"/>
      <c r="P46" s="34"/>
      <c r="Q46" s="34"/>
      <c r="R46" s="34"/>
      <c r="S46" s="186"/>
      <c r="T46" s="186"/>
      <c r="U46" s="187"/>
    </row>
    <row r="47" spans="1:21" ht="15.75">
      <c r="A47" s="168" t="s">
        <v>728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86"/>
      <c r="T47" s="186"/>
      <c r="U47" s="187"/>
    </row>
    <row r="48" spans="1:21" ht="15.75" customHeight="1">
      <c r="A48" s="664" t="s">
        <v>402</v>
      </c>
      <c r="B48" s="664"/>
      <c r="C48" s="190"/>
      <c r="D48" s="190"/>
      <c r="E48" s="191"/>
      <c r="F48" s="190"/>
      <c r="G48" s="191"/>
      <c r="H48" s="190"/>
      <c r="I48" s="191"/>
      <c r="J48" s="190"/>
      <c r="K48" s="191"/>
      <c r="L48" s="191"/>
      <c r="M48" s="191"/>
      <c r="N48" s="191"/>
      <c r="O48" s="191"/>
      <c r="P48" s="191"/>
      <c r="Q48" s="191"/>
      <c r="R48" s="191"/>
      <c r="S48" s="192"/>
      <c r="T48" s="192"/>
      <c r="U48" s="193"/>
    </row>
    <row r="49" spans="1:21" ht="31.5">
      <c r="A49" s="194"/>
      <c r="B49" s="195" t="s">
        <v>403</v>
      </c>
      <c r="C49" s="195"/>
      <c r="D49" s="190"/>
      <c r="E49" s="191"/>
      <c r="F49" s="190"/>
      <c r="G49" s="191"/>
      <c r="H49" s="190"/>
      <c r="I49" s="191"/>
      <c r="J49" s="190"/>
      <c r="K49" s="191"/>
      <c r="L49" s="191"/>
      <c r="M49" s="191"/>
      <c r="N49" s="191"/>
      <c r="O49" s="191"/>
      <c r="P49" s="191"/>
      <c r="Q49" s="191"/>
      <c r="R49" s="191"/>
      <c r="S49" s="192"/>
      <c r="T49" s="192"/>
      <c r="U49" s="193"/>
    </row>
    <row r="50" spans="1:21" ht="15.75">
      <c r="A50" s="189">
        <v>1</v>
      </c>
      <c r="B50" s="190" t="s">
        <v>726</v>
      </c>
      <c r="C50" s="190"/>
      <c r="D50" s="190"/>
      <c r="E50" s="191"/>
      <c r="F50" s="190"/>
      <c r="G50" s="191"/>
      <c r="H50" s="190"/>
      <c r="I50" s="191"/>
      <c r="J50" s="190"/>
      <c r="K50" s="191"/>
      <c r="L50" s="191"/>
      <c r="M50" s="191"/>
      <c r="N50" s="191"/>
      <c r="O50" s="191"/>
      <c r="P50" s="191"/>
      <c r="Q50" s="191"/>
      <c r="R50" s="191"/>
      <c r="S50" s="192"/>
      <c r="T50" s="192"/>
      <c r="U50" s="193"/>
    </row>
    <row r="51" spans="1:21" ht="15.75">
      <c r="A51" s="189">
        <v>2</v>
      </c>
      <c r="B51" s="190" t="s">
        <v>727</v>
      </c>
      <c r="C51" s="190"/>
      <c r="D51" s="190"/>
      <c r="E51" s="191"/>
      <c r="F51" s="190"/>
      <c r="G51" s="191"/>
      <c r="H51" s="190"/>
      <c r="I51" s="191"/>
      <c r="J51" s="190"/>
      <c r="K51" s="191"/>
      <c r="L51" s="191"/>
      <c r="M51" s="191"/>
      <c r="N51" s="191"/>
      <c r="O51" s="191"/>
      <c r="P51" s="191"/>
      <c r="Q51" s="191"/>
      <c r="R51" s="191"/>
      <c r="S51" s="192"/>
      <c r="T51" s="192"/>
      <c r="U51" s="193"/>
    </row>
    <row r="52" spans="1:21" ht="15.75">
      <c r="A52" s="169" t="s">
        <v>728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9"/>
      <c r="T52" s="199"/>
      <c r="U52" s="200"/>
    </row>
    <row r="53" spans="1:21" ht="15.75">
      <c r="A53" s="201"/>
      <c r="B53" s="20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15.75" customHeight="1">
      <c r="A54" s="201"/>
      <c r="B54" s="661" t="s">
        <v>764</v>
      </c>
      <c r="C54" s="661"/>
      <c r="D54" s="66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5.75">
      <c r="A55" s="201"/>
      <c r="B55" s="202" t="s">
        <v>765</v>
      </c>
      <c r="C55" s="203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</row>
    <row r="56" spans="1:21" ht="15.75" customHeight="1">
      <c r="A56" s="201"/>
      <c r="B56" s="661" t="s">
        <v>766</v>
      </c>
      <c r="C56" s="661"/>
      <c r="D56" s="661"/>
      <c r="E56" s="661"/>
      <c r="F56" s="66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</row>
    <row r="57" spans="1:21" ht="15.75">
      <c r="A57" s="70"/>
      <c r="B57" s="27" t="s">
        <v>767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15.75">
      <c r="A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15.75" customHeight="1">
      <c r="A59" s="70"/>
      <c r="B59" s="662" t="s">
        <v>407</v>
      </c>
      <c r="C59" s="662"/>
      <c r="D59" s="662"/>
      <c r="E59" s="662"/>
      <c r="F59" s="662"/>
      <c r="G59" s="662"/>
      <c r="H59" s="662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15.75">
      <c r="A60" s="70"/>
      <c r="B60" s="71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15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ht="15.75">
      <c r="A62" s="73"/>
    </row>
    <row r="63" spans="1:9" ht="15.75">
      <c r="A63" s="76"/>
      <c r="C63" s="205"/>
      <c r="G63" s="206"/>
      <c r="H63" s="207"/>
      <c r="I63" s="206"/>
    </row>
    <row r="64" spans="4:21" ht="15.75">
      <c r="D64" s="78"/>
      <c r="G64" s="208"/>
      <c r="I64" s="208"/>
      <c r="J64" s="208"/>
      <c r="K64" s="208"/>
      <c r="M64" s="206"/>
      <c r="N64" s="206"/>
      <c r="O64" s="206"/>
      <c r="P64" s="206"/>
      <c r="Q64" s="206"/>
      <c r="R64" s="206"/>
      <c r="S64" s="206"/>
      <c r="T64" s="206"/>
      <c r="U64" s="207"/>
    </row>
    <row r="65" spans="1:9" ht="15.75">
      <c r="A65" s="53"/>
      <c r="D65" s="173"/>
      <c r="I65" s="174"/>
    </row>
  </sheetData>
  <sheetProtection selectLockedCells="1" selectUnlockedCells="1"/>
  <mergeCells count="22">
    <mergeCell ref="A7:U7"/>
    <mergeCell ref="A16:A18"/>
    <mergeCell ref="B16:B18"/>
    <mergeCell ref="C16:C18"/>
    <mergeCell ref="D16:M16"/>
    <mergeCell ref="N16:N18"/>
    <mergeCell ref="U16:U18"/>
    <mergeCell ref="D17:E17"/>
    <mergeCell ref="O17:O18"/>
    <mergeCell ref="P17:P18"/>
    <mergeCell ref="J17:K17"/>
    <mergeCell ref="L17:M17"/>
    <mergeCell ref="O16:R16"/>
    <mergeCell ref="S16:T16"/>
    <mergeCell ref="Q17:R17"/>
    <mergeCell ref="S17:T17"/>
    <mergeCell ref="B56:F56"/>
    <mergeCell ref="B59:H59"/>
    <mergeCell ref="F17:G17"/>
    <mergeCell ref="H17:I17"/>
    <mergeCell ref="A48:B48"/>
    <mergeCell ref="B54:D54"/>
  </mergeCells>
  <printOptions/>
  <pageMargins left="0.425" right="0.425" top="0.9881944444444445" bottom="0.39791666666666664" header="0.5118055555555555" footer="0.5118055555555555"/>
  <pageSetup fitToHeight="1" fitToWidth="1" horizontalDpi="300" verticalDpi="3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view="pageBreakPreview" zoomScale="80" zoomScaleNormal="66" zoomScaleSheetLayoutView="80" zoomScalePageLayoutView="0" workbookViewId="0" topLeftCell="A6">
      <selection activeCell="H24" sqref="H24"/>
    </sheetView>
  </sheetViews>
  <sheetFormatPr defaultColWidth="9.00390625" defaultRowHeight="15.75"/>
  <cols>
    <col min="1" max="1" width="6.875" style="209" customWidth="1"/>
    <col min="2" max="2" width="57.375" style="210" customWidth="1"/>
    <col min="3" max="3" width="16.625" style="210" customWidth="1"/>
    <col min="4" max="4" width="13.50390625" style="210" customWidth="1"/>
    <col min="5" max="6" width="10.875" style="210" customWidth="1"/>
    <col min="7" max="7" width="7.50390625" style="210" customWidth="1"/>
    <col min="8" max="8" width="8.875" style="210" customWidth="1"/>
    <col min="9" max="9" width="13.875" style="210" customWidth="1"/>
    <col min="10" max="10" width="13.25390625" style="210" customWidth="1"/>
    <col min="11" max="11" width="16.00390625" style="210" customWidth="1"/>
    <col min="12" max="12" width="11.625" style="210" customWidth="1"/>
    <col min="13" max="13" width="16.875" style="210" customWidth="1"/>
    <col min="14" max="14" width="13.25390625" style="210" customWidth="1"/>
    <col min="15" max="15" width="18.375" style="210" customWidth="1"/>
    <col min="16" max="16" width="15.00390625" style="210" customWidth="1"/>
    <col min="17" max="17" width="14.75390625" style="211" customWidth="1"/>
    <col min="18" max="18" width="14.625" style="210" customWidth="1"/>
    <col min="19" max="19" width="13.75390625" style="210" customWidth="1"/>
    <col min="20" max="20" width="14.25390625" style="210" customWidth="1"/>
    <col min="21" max="21" width="52.875" style="212" customWidth="1"/>
    <col min="22" max="22" width="20.50390625" style="212" customWidth="1"/>
    <col min="23" max="23" width="27.875" style="212" customWidth="1"/>
    <col min="24" max="24" width="6.875" style="210" customWidth="1"/>
    <col min="25" max="25" width="5.00390625" style="210" customWidth="1"/>
    <col min="26" max="26" width="8.00390625" style="210" customWidth="1"/>
    <col min="27" max="27" width="11.875" style="210" customWidth="1"/>
    <col min="28" max="16384" width="9.00390625" style="209" customWidth="1"/>
  </cols>
  <sheetData>
    <row r="1" spans="1:27" ht="33.75" customHeight="1">
      <c r="A1" s="701" t="s">
        <v>289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</row>
    <row r="2" spans="1:27" ht="16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702" t="s">
        <v>334</v>
      </c>
      <c r="S2" s="702"/>
      <c r="T2" s="702"/>
      <c r="U2" s="702"/>
      <c r="V2" s="702"/>
      <c r="W2" s="702"/>
      <c r="X2" s="702"/>
      <c r="Y2" s="702"/>
      <c r="Z2" s="702"/>
      <c r="AA2" s="702"/>
    </row>
    <row r="3" spans="1:27" ht="16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702" t="s">
        <v>335</v>
      </c>
      <c r="S3" s="702"/>
      <c r="T3" s="702"/>
      <c r="U3" s="702"/>
      <c r="V3" s="702"/>
      <c r="W3" s="702"/>
      <c r="X3" s="702"/>
      <c r="Y3" s="702"/>
      <c r="Z3" s="702"/>
      <c r="AA3" s="702"/>
    </row>
    <row r="4" spans="1:27" ht="16.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6.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703" t="s">
        <v>337</v>
      </c>
      <c r="S5" s="703"/>
      <c r="T5" s="703"/>
      <c r="U5" s="703"/>
      <c r="V5" s="703"/>
      <c r="W5" s="703"/>
      <c r="X5" s="703"/>
      <c r="Y5" s="703"/>
      <c r="Z5" s="703"/>
      <c r="AA5" s="703"/>
    </row>
    <row r="6" spans="1:27" ht="16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702" t="s">
        <v>338</v>
      </c>
      <c r="S6" s="702"/>
      <c r="T6" s="702"/>
      <c r="U6" s="702"/>
      <c r="V6" s="702"/>
      <c r="W6" s="702"/>
      <c r="X6" s="702"/>
      <c r="Y6" s="702"/>
      <c r="Z6" s="702"/>
      <c r="AA6" s="702"/>
    </row>
    <row r="7" spans="1:27" ht="16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9"/>
      <c r="S7" s="29"/>
      <c r="T7" s="29"/>
      <c r="U7" s="29"/>
      <c r="V7" s="29"/>
      <c r="W7" s="29"/>
      <c r="X7" s="29"/>
      <c r="Y7" s="29"/>
      <c r="Z7" s="29"/>
      <c r="AA7" s="29" t="s">
        <v>339</v>
      </c>
    </row>
    <row r="8" spans="1:27" ht="16.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s="210" customFormat="1" ht="84.75" customHeight="1">
      <c r="A9" s="705" t="s">
        <v>768</v>
      </c>
      <c r="B9" s="698" t="s">
        <v>769</v>
      </c>
      <c r="C9" s="698" t="s">
        <v>770</v>
      </c>
      <c r="D9" s="698" t="s">
        <v>771</v>
      </c>
      <c r="E9" s="698" t="s">
        <v>772</v>
      </c>
      <c r="F9" s="698"/>
      <c r="G9" s="698"/>
      <c r="H9" s="698" t="s">
        <v>773</v>
      </c>
      <c r="I9" s="698" t="s">
        <v>774</v>
      </c>
      <c r="J9" s="698"/>
      <c r="K9" s="698" t="s">
        <v>775</v>
      </c>
      <c r="L9" s="698"/>
      <c r="M9" s="698"/>
      <c r="N9" s="698"/>
      <c r="O9" s="698" t="s">
        <v>776</v>
      </c>
      <c r="P9" s="698" t="s">
        <v>777</v>
      </c>
      <c r="Q9" s="704" t="s">
        <v>778</v>
      </c>
      <c r="R9" s="704"/>
      <c r="S9" s="698" t="s">
        <v>779</v>
      </c>
      <c r="T9" s="698"/>
      <c r="U9" s="707" t="s">
        <v>780</v>
      </c>
      <c r="V9" s="707"/>
      <c r="W9" s="707"/>
      <c r="X9" s="699" t="s">
        <v>781</v>
      </c>
      <c r="Y9" s="699"/>
      <c r="Z9" s="699"/>
      <c r="AA9" s="699"/>
    </row>
    <row r="10" spans="1:27" s="210" customFormat="1" ht="39.75" customHeight="1">
      <c r="A10" s="705"/>
      <c r="B10" s="698"/>
      <c r="C10" s="698"/>
      <c r="D10" s="698"/>
      <c r="E10" s="697" t="s">
        <v>782</v>
      </c>
      <c r="F10" s="697" t="s">
        <v>783</v>
      </c>
      <c r="G10" s="697" t="s">
        <v>784</v>
      </c>
      <c r="H10" s="698"/>
      <c r="I10" s="697" t="s">
        <v>785</v>
      </c>
      <c r="J10" s="697" t="s">
        <v>786</v>
      </c>
      <c r="K10" s="697" t="s">
        <v>787</v>
      </c>
      <c r="L10" s="697" t="s">
        <v>788</v>
      </c>
      <c r="M10" s="697" t="s">
        <v>789</v>
      </c>
      <c r="N10" s="697" t="s">
        <v>790</v>
      </c>
      <c r="O10" s="698"/>
      <c r="P10" s="698"/>
      <c r="Q10" s="706" t="s">
        <v>791</v>
      </c>
      <c r="R10" s="697" t="s">
        <v>792</v>
      </c>
      <c r="S10" s="697" t="s">
        <v>793</v>
      </c>
      <c r="T10" s="697" t="s">
        <v>792</v>
      </c>
      <c r="U10" s="697" t="s">
        <v>794</v>
      </c>
      <c r="V10" s="697" t="s">
        <v>795</v>
      </c>
      <c r="W10" s="697" t="s">
        <v>796</v>
      </c>
      <c r="X10" s="697" t="s">
        <v>797</v>
      </c>
      <c r="Y10" s="697"/>
      <c r="Z10" s="700" t="s">
        <v>798</v>
      </c>
      <c r="AA10" s="700"/>
    </row>
    <row r="11" spans="1:27" ht="63.75" customHeight="1">
      <c r="A11" s="705"/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706"/>
      <c r="R11" s="697"/>
      <c r="S11" s="697"/>
      <c r="T11" s="697"/>
      <c r="U11" s="697"/>
      <c r="V11" s="697"/>
      <c r="W11" s="697"/>
      <c r="X11" s="214" t="s">
        <v>799</v>
      </c>
      <c r="Y11" s="214" t="s">
        <v>800</v>
      </c>
      <c r="Z11" s="216" t="s">
        <v>801</v>
      </c>
      <c r="AA11" s="215" t="s">
        <v>802</v>
      </c>
    </row>
    <row r="12" spans="1:27" ht="45">
      <c r="A12" s="217">
        <v>1</v>
      </c>
      <c r="B12" s="218" t="s">
        <v>803</v>
      </c>
      <c r="C12" s="219" t="s">
        <v>804</v>
      </c>
      <c r="D12" s="220" t="s">
        <v>804</v>
      </c>
      <c r="E12" s="214"/>
      <c r="F12" s="214"/>
      <c r="G12" s="214"/>
      <c r="H12" s="214"/>
      <c r="I12" s="221">
        <v>2014</v>
      </c>
      <c r="J12" s="221">
        <v>2014</v>
      </c>
      <c r="K12" s="222" t="s">
        <v>805</v>
      </c>
      <c r="L12" s="222" t="s">
        <v>806</v>
      </c>
      <c r="M12" s="222" t="s">
        <v>806</v>
      </c>
      <c r="N12" s="222" t="s">
        <v>806</v>
      </c>
      <c r="O12" s="222">
        <v>0</v>
      </c>
      <c r="P12" s="222">
        <v>0</v>
      </c>
      <c r="Q12" s="52">
        <v>2.296</v>
      </c>
      <c r="R12" s="214"/>
      <c r="S12" s="214"/>
      <c r="T12" s="214"/>
      <c r="U12" s="223" t="s">
        <v>807</v>
      </c>
      <c r="V12" s="214"/>
      <c r="W12" s="214"/>
      <c r="X12" s="214"/>
      <c r="Y12" s="214"/>
      <c r="Z12" s="216"/>
      <c r="AA12" s="215"/>
    </row>
    <row r="13" spans="1:27" ht="60">
      <c r="A13" s="217">
        <v>2</v>
      </c>
      <c r="B13" s="224" t="s">
        <v>808</v>
      </c>
      <c r="C13" s="219" t="s">
        <v>804</v>
      </c>
      <c r="D13" s="220" t="s">
        <v>804</v>
      </c>
      <c r="E13" s="221">
        <v>3.76</v>
      </c>
      <c r="F13" s="219"/>
      <c r="G13" s="219"/>
      <c r="H13" s="219"/>
      <c r="I13" s="221">
        <v>2014</v>
      </c>
      <c r="J13" s="221">
        <v>2014</v>
      </c>
      <c r="K13" s="222" t="s">
        <v>805</v>
      </c>
      <c r="L13" s="222" t="s">
        <v>806</v>
      </c>
      <c r="M13" s="222" t="s">
        <v>806</v>
      </c>
      <c r="N13" s="222" t="s">
        <v>806</v>
      </c>
      <c r="O13" s="222">
        <v>0</v>
      </c>
      <c r="P13" s="222">
        <v>0</v>
      </c>
      <c r="Q13" s="52">
        <v>4.408</v>
      </c>
      <c r="R13" s="219"/>
      <c r="S13" s="222"/>
      <c r="T13" s="219"/>
      <c r="U13" s="223" t="s">
        <v>809</v>
      </c>
      <c r="V13" s="222"/>
      <c r="W13" s="222"/>
      <c r="X13" s="219"/>
      <c r="Y13" s="219"/>
      <c r="Z13" s="219"/>
      <c r="AA13" s="225"/>
    </row>
    <row r="14" spans="1:27" ht="45">
      <c r="A14" s="217">
        <v>3</v>
      </c>
      <c r="B14" s="218" t="s">
        <v>810</v>
      </c>
      <c r="C14" s="219" t="s">
        <v>804</v>
      </c>
      <c r="D14" s="220" t="s">
        <v>804</v>
      </c>
      <c r="E14" s="221"/>
      <c r="F14" s="219"/>
      <c r="G14" s="219"/>
      <c r="H14" s="219"/>
      <c r="I14" s="221">
        <v>2014</v>
      </c>
      <c r="J14" s="221">
        <v>2014</v>
      </c>
      <c r="K14" s="222" t="s">
        <v>805</v>
      </c>
      <c r="L14" s="222" t="s">
        <v>806</v>
      </c>
      <c r="M14" s="222" t="s">
        <v>806</v>
      </c>
      <c r="N14" s="222" t="s">
        <v>806</v>
      </c>
      <c r="O14" s="222">
        <v>0</v>
      </c>
      <c r="P14" s="222">
        <v>0</v>
      </c>
      <c r="Q14" s="52">
        <v>4.319</v>
      </c>
      <c r="R14" s="219"/>
      <c r="S14" s="222"/>
      <c r="T14" s="219"/>
      <c r="U14" s="223" t="s">
        <v>811</v>
      </c>
      <c r="V14" s="222"/>
      <c r="W14" s="222"/>
      <c r="X14" s="219"/>
      <c r="Y14" s="219"/>
      <c r="Z14" s="219"/>
      <c r="AA14" s="225"/>
    </row>
    <row r="15" spans="1:27" ht="45">
      <c r="A15" s="217">
        <v>4</v>
      </c>
      <c r="B15" s="218" t="s">
        <v>369</v>
      </c>
      <c r="C15" s="219" t="s">
        <v>804</v>
      </c>
      <c r="D15" s="220" t="s">
        <v>804</v>
      </c>
      <c r="E15" s="219"/>
      <c r="F15" s="219"/>
      <c r="G15" s="226">
        <v>3.1</v>
      </c>
      <c r="H15" s="219"/>
      <c r="I15" s="221">
        <v>2014</v>
      </c>
      <c r="J15" s="221">
        <v>2014</v>
      </c>
      <c r="K15" s="222" t="s">
        <v>805</v>
      </c>
      <c r="L15" s="222" t="s">
        <v>806</v>
      </c>
      <c r="M15" s="222" t="s">
        <v>806</v>
      </c>
      <c r="N15" s="222" t="s">
        <v>806</v>
      </c>
      <c r="O15" s="222">
        <v>0</v>
      </c>
      <c r="P15" s="222">
        <v>0</v>
      </c>
      <c r="Q15" s="52">
        <v>3.185</v>
      </c>
      <c r="R15" s="219"/>
      <c r="S15" s="222"/>
      <c r="T15" s="220"/>
      <c r="U15" s="223" t="s">
        <v>812</v>
      </c>
      <c r="V15" s="222"/>
      <c r="W15" s="222"/>
      <c r="X15" s="219"/>
      <c r="Y15" s="219"/>
      <c r="Z15" s="219"/>
      <c r="AA15" s="225"/>
    </row>
    <row r="16" spans="1:27" ht="37.5">
      <c r="A16" s="217">
        <v>5</v>
      </c>
      <c r="B16" s="224" t="s">
        <v>372</v>
      </c>
      <c r="C16" s="219" t="s">
        <v>804</v>
      </c>
      <c r="D16" s="220" t="s">
        <v>804</v>
      </c>
      <c r="E16" s="219"/>
      <c r="F16" s="219"/>
      <c r="G16" s="222">
        <v>37.365</v>
      </c>
      <c r="H16" s="219"/>
      <c r="I16" s="221">
        <v>2014</v>
      </c>
      <c r="J16" s="221">
        <v>2014</v>
      </c>
      <c r="K16" s="222" t="s">
        <v>805</v>
      </c>
      <c r="L16" s="222" t="s">
        <v>806</v>
      </c>
      <c r="M16" s="222" t="s">
        <v>806</v>
      </c>
      <c r="N16" s="222" t="s">
        <v>806</v>
      </c>
      <c r="O16" s="222">
        <v>0</v>
      </c>
      <c r="P16" s="222">
        <v>0</v>
      </c>
      <c r="Q16" s="39">
        <v>30.127</v>
      </c>
      <c r="R16" s="219"/>
      <c r="S16" s="219"/>
      <c r="T16" s="219"/>
      <c r="U16" s="223" t="s">
        <v>813</v>
      </c>
      <c r="V16" s="222"/>
      <c r="W16" s="222"/>
      <c r="X16" s="219"/>
      <c r="Y16" s="219"/>
      <c r="Z16" s="219"/>
      <c r="AA16" s="225"/>
    </row>
    <row r="17" spans="1:27" ht="90">
      <c r="A17" s="217">
        <v>6</v>
      </c>
      <c r="B17" s="218" t="s">
        <v>737</v>
      </c>
      <c r="C17" s="219" t="s">
        <v>804</v>
      </c>
      <c r="D17" s="220" t="s">
        <v>804</v>
      </c>
      <c r="E17" s="222">
        <v>1.06</v>
      </c>
      <c r="F17" s="219"/>
      <c r="G17" s="219"/>
      <c r="H17" s="219"/>
      <c r="I17" s="221">
        <v>2014</v>
      </c>
      <c r="J17" s="221">
        <v>2014</v>
      </c>
      <c r="K17" s="222" t="s">
        <v>805</v>
      </c>
      <c r="L17" s="222" t="s">
        <v>806</v>
      </c>
      <c r="M17" s="222" t="s">
        <v>806</v>
      </c>
      <c r="N17" s="222" t="s">
        <v>806</v>
      </c>
      <c r="O17" s="222">
        <v>0</v>
      </c>
      <c r="P17" s="222">
        <v>0</v>
      </c>
      <c r="Q17" s="52">
        <v>5.96</v>
      </c>
      <c r="R17" s="219"/>
      <c r="S17" s="219"/>
      <c r="T17" s="219"/>
      <c r="U17" s="223" t="s">
        <v>814</v>
      </c>
      <c r="V17" s="222"/>
      <c r="W17" s="222"/>
      <c r="X17" s="219"/>
      <c r="Y17" s="219"/>
      <c r="Z17" s="219"/>
      <c r="AA17" s="225"/>
    </row>
    <row r="18" spans="1:27" ht="60">
      <c r="A18" s="217">
        <v>7</v>
      </c>
      <c r="B18" s="218" t="s">
        <v>378</v>
      </c>
      <c r="C18" s="219" t="s">
        <v>804</v>
      </c>
      <c r="D18" s="220" t="s">
        <v>804</v>
      </c>
      <c r="E18" s="222"/>
      <c r="F18" s="219"/>
      <c r="G18" s="219"/>
      <c r="H18" s="219"/>
      <c r="I18" s="221">
        <v>2014</v>
      </c>
      <c r="J18" s="221">
        <v>2014</v>
      </c>
      <c r="K18" s="222" t="s">
        <v>805</v>
      </c>
      <c r="L18" s="222" t="s">
        <v>806</v>
      </c>
      <c r="M18" s="222" t="s">
        <v>806</v>
      </c>
      <c r="N18" s="222" t="s">
        <v>806</v>
      </c>
      <c r="O18" s="222">
        <v>0</v>
      </c>
      <c r="P18" s="222">
        <v>0</v>
      </c>
      <c r="Q18" s="52">
        <v>8.073</v>
      </c>
      <c r="R18" s="219"/>
      <c r="S18" s="219"/>
      <c r="T18" s="219"/>
      <c r="U18" s="223" t="s">
        <v>815</v>
      </c>
      <c r="V18" s="222"/>
      <c r="W18" s="222"/>
      <c r="X18" s="219"/>
      <c r="Y18" s="219"/>
      <c r="Z18" s="219"/>
      <c r="AA18" s="225"/>
    </row>
    <row r="19" spans="1:27" ht="45">
      <c r="A19" s="217">
        <v>8</v>
      </c>
      <c r="B19" s="224" t="s">
        <v>816</v>
      </c>
      <c r="C19" s="219" t="s">
        <v>804</v>
      </c>
      <c r="D19" s="220" t="s">
        <v>804</v>
      </c>
      <c r="E19" s="222"/>
      <c r="F19" s="219"/>
      <c r="G19" s="219"/>
      <c r="H19" s="219"/>
      <c r="I19" s="221">
        <v>2014</v>
      </c>
      <c r="J19" s="221">
        <v>2014</v>
      </c>
      <c r="K19" s="222" t="s">
        <v>805</v>
      </c>
      <c r="L19" s="222" t="s">
        <v>806</v>
      </c>
      <c r="M19" s="222" t="s">
        <v>806</v>
      </c>
      <c r="N19" s="222" t="s">
        <v>806</v>
      </c>
      <c r="O19" s="222">
        <v>0</v>
      </c>
      <c r="P19" s="222">
        <v>0</v>
      </c>
      <c r="Q19" s="227">
        <v>1.557</v>
      </c>
      <c r="R19" s="219"/>
      <c r="S19" s="219"/>
      <c r="T19" s="219"/>
      <c r="U19" s="223" t="s">
        <v>817</v>
      </c>
      <c r="V19" s="222"/>
      <c r="W19" s="222"/>
      <c r="X19" s="219"/>
      <c r="Y19" s="219"/>
      <c r="Z19" s="219"/>
      <c r="AA19" s="225"/>
    </row>
    <row r="20" spans="1:27" ht="45">
      <c r="A20" s="217">
        <v>9</v>
      </c>
      <c r="B20" s="224" t="s">
        <v>674</v>
      </c>
      <c r="C20" s="219" t="s">
        <v>804</v>
      </c>
      <c r="D20" s="220" t="s">
        <v>804</v>
      </c>
      <c r="E20" s="222"/>
      <c r="F20" s="219"/>
      <c r="G20" s="219"/>
      <c r="H20" s="219"/>
      <c r="I20" s="221">
        <v>2014</v>
      </c>
      <c r="J20" s="221">
        <v>2014</v>
      </c>
      <c r="K20" s="222" t="s">
        <v>805</v>
      </c>
      <c r="L20" s="222" t="s">
        <v>806</v>
      </c>
      <c r="M20" s="222" t="s">
        <v>806</v>
      </c>
      <c r="N20" s="222" t="s">
        <v>806</v>
      </c>
      <c r="O20" s="222">
        <v>0</v>
      </c>
      <c r="P20" s="222">
        <v>0</v>
      </c>
      <c r="Q20" s="227">
        <v>2.09</v>
      </c>
      <c r="R20" s="219"/>
      <c r="S20" s="219"/>
      <c r="T20" s="219"/>
      <c r="U20" s="223" t="s">
        <v>817</v>
      </c>
      <c r="V20" s="222"/>
      <c r="W20" s="222"/>
      <c r="X20" s="219"/>
      <c r="Y20" s="219"/>
      <c r="Z20" s="219"/>
      <c r="AA20" s="225"/>
    </row>
    <row r="21" spans="1:27" ht="56.25">
      <c r="A21" s="217">
        <v>10</v>
      </c>
      <c r="B21" s="224" t="s">
        <v>388</v>
      </c>
      <c r="C21" s="219" t="s">
        <v>804</v>
      </c>
      <c r="D21" s="220" t="s">
        <v>804</v>
      </c>
      <c r="E21" s="222"/>
      <c r="F21" s="219"/>
      <c r="G21" s="219"/>
      <c r="H21" s="219"/>
      <c r="I21" s="221">
        <v>2014</v>
      </c>
      <c r="J21" s="221">
        <v>2014</v>
      </c>
      <c r="K21" s="222" t="s">
        <v>805</v>
      </c>
      <c r="L21" s="222" t="s">
        <v>806</v>
      </c>
      <c r="M21" s="222" t="s">
        <v>806</v>
      </c>
      <c r="N21" s="222" t="s">
        <v>806</v>
      </c>
      <c r="O21" s="222">
        <v>0</v>
      </c>
      <c r="P21" s="222">
        <v>0</v>
      </c>
      <c r="Q21" s="227">
        <v>2.357</v>
      </c>
      <c r="R21" s="219"/>
      <c r="S21" s="219"/>
      <c r="T21" s="219"/>
      <c r="U21" s="223" t="s">
        <v>818</v>
      </c>
      <c r="V21" s="222"/>
      <c r="W21" s="222"/>
      <c r="X21" s="219"/>
      <c r="Y21" s="219"/>
      <c r="Z21" s="219"/>
      <c r="AA21" s="225"/>
    </row>
    <row r="22" spans="1:27" ht="56.25">
      <c r="A22" s="217">
        <v>11</v>
      </c>
      <c r="B22" s="224" t="s">
        <v>819</v>
      </c>
      <c r="C22" s="219" t="s">
        <v>804</v>
      </c>
      <c r="D22" s="220" t="s">
        <v>804</v>
      </c>
      <c r="E22" s="222"/>
      <c r="F22" s="219"/>
      <c r="G22" s="219"/>
      <c r="H22" s="219"/>
      <c r="I22" s="221">
        <v>2014</v>
      </c>
      <c r="J22" s="221">
        <v>2014</v>
      </c>
      <c r="K22" s="222" t="s">
        <v>805</v>
      </c>
      <c r="L22" s="222" t="s">
        <v>806</v>
      </c>
      <c r="M22" s="222" t="s">
        <v>806</v>
      </c>
      <c r="N22" s="222" t="s">
        <v>806</v>
      </c>
      <c r="O22" s="222">
        <v>0</v>
      </c>
      <c r="P22" s="222">
        <v>0</v>
      </c>
      <c r="Q22" s="228">
        <v>2.6</v>
      </c>
      <c r="R22" s="219"/>
      <c r="S22" s="219"/>
      <c r="T22" s="219"/>
      <c r="U22" s="223" t="s">
        <v>820</v>
      </c>
      <c r="V22" s="222"/>
      <c r="W22" s="222"/>
      <c r="X22" s="219"/>
      <c r="Y22" s="219"/>
      <c r="Z22" s="219"/>
      <c r="AA22" s="225"/>
    </row>
    <row r="23" spans="1:27" ht="45">
      <c r="A23" s="217">
        <v>12</v>
      </c>
      <c r="B23" s="224" t="s">
        <v>394</v>
      </c>
      <c r="C23" s="219" t="s">
        <v>804</v>
      </c>
      <c r="D23" s="220" t="s">
        <v>804</v>
      </c>
      <c r="E23" s="222"/>
      <c r="F23" s="219"/>
      <c r="G23" s="219"/>
      <c r="H23" s="219"/>
      <c r="I23" s="221">
        <v>2014</v>
      </c>
      <c r="J23" s="221">
        <v>2014</v>
      </c>
      <c r="K23" s="222" t="s">
        <v>805</v>
      </c>
      <c r="L23" s="222" t="s">
        <v>806</v>
      </c>
      <c r="M23" s="222" t="s">
        <v>806</v>
      </c>
      <c r="N23" s="222" t="s">
        <v>806</v>
      </c>
      <c r="O23" s="222">
        <v>0</v>
      </c>
      <c r="P23" s="222">
        <v>0</v>
      </c>
      <c r="Q23" s="227">
        <v>1.2</v>
      </c>
      <c r="R23" s="219"/>
      <c r="S23" s="219"/>
      <c r="T23" s="219"/>
      <c r="U23" s="223" t="s">
        <v>821</v>
      </c>
      <c r="V23" s="222"/>
      <c r="W23" s="222"/>
      <c r="X23" s="219"/>
      <c r="Y23" s="219"/>
      <c r="Z23" s="219"/>
      <c r="AA23" s="225"/>
    </row>
    <row r="24" spans="1:27" ht="75">
      <c r="A24" s="229">
        <v>13</v>
      </c>
      <c r="B24" s="230" t="s">
        <v>399</v>
      </c>
      <c r="C24" s="231" t="s">
        <v>804</v>
      </c>
      <c r="D24" s="232" t="s">
        <v>804</v>
      </c>
      <c r="E24" s="233">
        <v>0.65</v>
      </c>
      <c r="F24" s="231"/>
      <c r="G24" s="233">
        <v>4.67</v>
      </c>
      <c r="H24" s="233"/>
      <c r="I24" s="233">
        <v>2014</v>
      </c>
      <c r="J24" s="233">
        <v>2014</v>
      </c>
      <c r="K24" s="233" t="s">
        <v>806</v>
      </c>
      <c r="L24" s="233" t="s">
        <v>806</v>
      </c>
      <c r="M24" s="233" t="s">
        <v>806</v>
      </c>
      <c r="N24" s="233" t="s">
        <v>806</v>
      </c>
      <c r="O24" s="233">
        <v>0</v>
      </c>
      <c r="P24" s="233">
        <v>0</v>
      </c>
      <c r="Q24" s="234">
        <v>9.227</v>
      </c>
      <c r="R24" s="231"/>
      <c r="S24" s="231"/>
      <c r="T24" s="231"/>
      <c r="U24" s="235" t="s">
        <v>822</v>
      </c>
      <c r="V24" s="233"/>
      <c r="W24" s="233"/>
      <c r="X24" s="231"/>
      <c r="Y24" s="231"/>
      <c r="Z24" s="231"/>
      <c r="AA24" s="236"/>
    </row>
    <row r="27" spans="2:27" ht="76.5" customHeight="1">
      <c r="B27" s="696" t="s">
        <v>823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</row>
    <row r="28" ht="15">
      <c r="B28" s="210" t="s">
        <v>824</v>
      </c>
    </row>
    <row r="29" ht="15">
      <c r="B29" s="210" t="s">
        <v>825</v>
      </c>
    </row>
    <row r="30" ht="15">
      <c r="B30" s="210" t="s">
        <v>826</v>
      </c>
    </row>
  </sheetData>
  <sheetProtection selectLockedCells="1" selectUnlockedCells="1"/>
  <mergeCells count="38">
    <mergeCell ref="R6:AA6"/>
    <mergeCell ref="A9:A11"/>
    <mergeCell ref="B9:B11"/>
    <mergeCell ref="C9:C11"/>
    <mergeCell ref="D9:D11"/>
    <mergeCell ref="E9:G9"/>
    <mergeCell ref="Q10:Q11"/>
    <mergeCell ref="R10:R11"/>
    <mergeCell ref="S9:T9"/>
    <mergeCell ref="U9:W9"/>
    <mergeCell ref="K9:N9"/>
    <mergeCell ref="O9:O11"/>
    <mergeCell ref="P9:P11"/>
    <mergeCell ref="Q9:R9"/>
    <mergeCell ref="M10:M11"/>
    <mergeCell ref="N10:N11"/>
    <mergeCell ref="A1:AA1"/>
    <mergeCell ref="R2:AA2"/>
    <mergeCell ref="R3:AA3"/>
    <mergeCell ref="R5:AA5"/>
    <mergeCell ref="J10:J11"/>
    <mergeCell ref="K10:K11"/>
    <mergeCell ref="L10:L11"/>
    <mergeCell ref="Z10:AA10"/>
    <mergeCell ref="E10:E11"/>
    <mergeCell ref="F10:F11"/>
    <mergeCell ref="G10:G11"/>
    <mergeCell ref="I10:I11"/>
    <mergeCell ref="B27:AA27"/>
    <mergeCell ref="S10:S11"/>
    <mergeCell ref="T10:T11"/>
    <mergeCell ref="U10:U11"/>
    <mergeCell ref="V10:V11"/>
    <mergeCell ref="W10:W11"/>
    <mergeCell ref="X10:Y10"/>
    <mergeCell ref="H9:H11"/>
    <mergeCell ref="I9:J9"/>
    <mergeCell ref="X9:AA9"/>
  </mergeCells>
  <printOptions/>
  <pageMargins left="0.7875" right="0.39375" top="0.9881944444444445" bottom="0.39791666666666664" header="0.5118055555555555" footer="0.5118055555555555"/>
  <pageSetup fitToHeight="1" fitToWidth="1" horizontalDpi="300" verticalDpi="300" orientation="landscape" pageOrder="overThenDown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4.00390625" style="237" customWidth="1"/>
    <col min="2" max="2" width="16.25390625" style="237" customWidth="1"/>
    <col min="3" max="3" width="12.125" style="237" customWidth="1"/>
    <col min="4" max="4" width="13.875" style="237" customWidth="1"/>
    <col min="5" max="5" width="20.25390625" style="237" customWidth="1"/>
    <col min="6" max="10" width="0" style="237" hidden="1" customWidth="1"/>
    <col min="11" max="11" width="24.875" style="237" customWidth="1"/>
    <col min="12" max="16384" width="9.00390625" style="237" customWidth="1"/>
  </cols>
  <sheetData>
    <row r="1" ht="15.75">
      <c r="K1" s="238" t="s">
        <v>827</v>
      </c>
    </row>
    <row r="2" ht="15.75">
      <c r="K2" s="238" t="s">
        <v>739</v>
      </c>
    </row>
    <row r="3" ht="15.75">
      <c r="K3" s="238" t="s">
        <v>740</v>
      </c>
    </row>
    <row r="4" ht="15.75">
      <c r="K4" s="238"/>
    </row>
    <row r="5" spans="1:11" ht="15.75">
      <c r="A5" s="710" t="s">
        <v>291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</row>
    <row r="6" ht="15.75">
      <c r="A6" s="239"/>
    </row>
    <row r="7" spans="1:11" ht="15.75">
      <c r="A7" s="239"/>
      <c r="K7" s="240" t="s">
        <v>334</v>
      </c>
    </row>
    <row r="8" spans="1:11" ht="15.75">
      <c r="A8" s="239"/>
      <c r="K8" s="240" t="s">
        <v>741</v>
      </c>
    </row>
    <row r="9" spans="1:11" ht="15.75">
      <c r="A9" s="239"/>
      <c r="K9" s="240"/>
    </row>
    <row r="10" spans="1:11" ht="15.75">
      <c r="A10" s="239"/>
      <c r="K10" s="241" t="s">
        <v>337</v>
      </c>
    </row>
    <row r="11" spans="1:11" ht="15.75">
      <c r="A11" s="239"/>
      <c r="K11" s="240" t="s">
        <v>338</v>
      </c>
    </row>
    <row r="12" spans="1:11" ht="15.75">
      <c r="A12" s="239"/>
      <c r="K12" s="240" t="s">
        <v>339</v>
      </c>
    </row>
    <row r="13" ht="15.75">
      <c r="D13" s="239" t="s">
        <v>435</v>
      </c>
    </row>
    <row r="14" spans="1:8" ht="15.75">
      <c r="A14" s="242" t="s">
        <v>828</v>
      </c>
      <c r="B14" s="242" t="s">
        <v>829</v>
      </c>
      <c r="D14" s="243"/>
      <c r="E14" s="244"/>
      <c r="F14" s="244"/>
      <c r="G14" s="244"/>
      <c r="H14" s="244"/>
    </row>
    <row r="15" spans="1:2" ht="15.75">
      <c r="A15" s="245" t="s">
        <v>830</v>
      </c>
      <c r="B15" s="246">
        <v>1200000000</v>
      </c>
    </row>
    <row r="16" spans="1:2" ht="15.75">
      <c r="A16" s="247" t="s">
        <v>831</v>
      </c>
      <c r="B16" s="248">
        <v>0</v>
      </c>
    </row>
    <row r="17" spans="1:4" ht="15.75">
      <c r="A17" s="247" t="s">
        <v>832</v>
      </c>
      <c r="B17" s="248">
        <v>50</v>
      </c>
      <c r="D17" s="239" t="s">
        <v>833</v>
      </c>
    </row>
    <row r="18" spans="1:14" ht="15.75">
      <c r="A18" s="249" t="s">
        <v>834</v>
      </c>
      <c r="B18" s="250">
        <v>1</v>
      </c>
      <c r="D18" s="708" t="s">
        <v>835</v>
      </c>
      <c r="E18" s="708"/>
      <c r="F18" s="251"/>
      <c r="G18" s="252" t="e">
        <f>SUM(B80:K80)</f>
        <v>#VALUE!</v>
      </c>
      <c r="K18" s="253"/>
      <c r="N18" s="254"/>
    </row>
    <row r="19" spans="1:11" ht="15.75">
      <c r="A19" s="245" t="s">
        <v>836</v>
      </c>
      <c r="B19" s="246">
        <v>5000000</v>
      </c>
      <c r="D19" s="708" t="s">
        <v>837</v>
      </c>
      <c r="E19" s="708"/>
      <c r="F19" s="251"/>
      <c r="G19" s="252" t="e">
        <f>IF(SUM(B81:K81)=0,"не окупается",SUM(B81:K81))</f>
        <v>#DIV/0!</v>
      </c>
      <c r="K19" s="253"/>
    </row>
    <row r="20" spans="1:11" ht="15.75">
      <c r="A20" s="247" t="s">
        <v>838</v>
      </c>
      <c r="B20" s="248">
        <v>4</v>
      </c>
      <c r="D20" s="708" t="s">
        <v>839</v>
      </c>
      <c r="E20" s="708"/>
      <c r="F20" s="251"/>
      <c r="G20" s="255" t="e">
        <f>K78</f>
        <v>#DIV/0!</v>
      </c>
      <c r="K20" s="253"/>
    </row>
    <row r="21" spans="1:11" ht="15.75">
      <c r="A21" s="247" t="s">
        <v>840</v>
      </c>
      <c r="B21" s="248">
        <v>1</v>
      </c>
      <c r="D21" s="708" t="s">
        <v>841</v>
      </c>
      <c r="E21" s="708"/>
      <c r="F21" s="251"/>
      <c r="G21" s="256" t="e">
        <f>IF(G20&gt;0,"да","нет")</f>
        <v>#DIV/0!</v>
      </c>
      <c r="K21" s="253"/>
    </row>
    <row r="22" spans="1:2" ht="15.75">
      <c r="A22" s="247" t="s">
        <v>842</v>
      </c>
      <c r="B22" s="248">
        <v>450000</v>
      </c>
    </row>
    <row r="23" spans="1:2" ht="15.75">
      <c r="A23" s="247" t="s">
        <v>843</v>
      </c>
      <c r="B23" s="248">
        <v>4</v>
      </c>
    </row>
    <row r="24" spans="1:2" ht="15.75">
      <c r="A24" s="247" t="s">
        <v>844</v>
      </c>
      <c r="B24" s="248">
        <v>1</v>
      </c>
    </row>
    <row r="25" spans="1:2" ht="15.75">
      <c r="A25" s="257" t="s">
        <v>435</v>
      </c>
      <c r="B25" s="258">
        <v>0</v>
      </c>
    </row>
    <row r="26" spans="1:2" ht="15.75">
      <c r="A26" s="249" t="s">
        <v>845</v>
      </c>
      <c r="B26" s="259">
        <v>0.2</v>
      </c>
    </row>
    <row r="27" spans="1:2" ht="15.75">
      <c r="A27" s="245" t="s">
        <v>435</v>
      </c>
      <c r="B27" s="246">
        <v>0</v>
      </c>
    </row>
    <row r="28" spans="1:2" ht="15.75">
      <c r="A28" s="247" t="s">
        <v>846</v>
      </c>
      <c r="B28" s="248">
        <v>0</v>
      </c>
    </row>
    <row r="29" spans="1:2" ht="15.75">
      <c r="A29" s="257" t="s">
        <v>847</v>
      </c>
      <c r="B29" s="260">
        <v>0.1</v>
      </c>
    </row>
    <row r="30" spans="1:2" ht="15.75">
      <c r="A30" s="261" t="s">
        <v>848</v>
      </c>
      <c r="B30" s="262">
        <v>7</v>
      </c>
    </row>
    <row r="31" spans="1:2" ht="15.75">
      <c r="A31" s="263" t="s">
        <v>849</v>
      </c>
      <c r="B31" s="264">
        <v>0.12</v>
      </c>
    </row>
    <row r="32" spans="1:2" ht="15.75">
      <c r="A32" s="263" t="s">
        <v>850</v>
      </c>
      <c r="B32" s="265">
        <v>0.15</v>
      </c>
    </row>
    <row r="33" spans="1:2" ht="15.75">
      <c r="A33" s="263" t="s">
        <v>851</v>
      </c>
      <c r="B33" s="265">
        <v>0.75</v>
      </c>
    </row>
    <row r="34" spans="1:2" ht="15.75">
      <c r="A34" s="263" t="s">
        <v>852</v>
      </c>
      <c r="B34" s="265">
        <v>0.125</v>
      </c>
    </row>
    <row r="35" spans="1:2" ht="15.75">
      <c r="A35" s="263" t="s">
        <v>853</v>
      </c>
      <c r="B35" s="265">
        <f>1-B33</f>
        <v>0.25</v>
      </c>
    </row>
    <row r="36" spans="1:2" ht="15.75">
      <c r="A36" s="266" t="s">
        <v>854</v>
      </c>
      <c r="B36" s="267">
        <f>B35*B34+B33*B32*(1-B26)</f>
        <v>0.12125</v>
      </c>
    </row>
    <row r="37" spans="1:11" ht="31.5">
      <c r="A37" s="268" t="s">
        <v>855</v>
      </c>
      <c r="B37" s="269" t="s">
        <v>280</v>
      </c>
      <c r="C37" s="270" t="s">
        <v>856</v>
      </c>
      <c r="D37" s="269" t="s">
        <v>857</v>
      </c>
      <c r="E37" s="270" t="s">
        <v>728</v>
      </c>
      <c r="F37" s="269" t="s">
        <v>858</v>
      </c>
      <c r="G37" s="270" t="s">
        <v>859</v>
      </c>
      <c r="H37" s="269" t="s">
        <v>860</v>
      </c>
      <c r="I37" s="270" t="s">
        <v>861</v>
      </c>
      <c r="J37" s="269" t="s">
        <v>862</v>
      </c>
      <c r="K37" s="271" t="s">
        <v>863</v>
      </c>
    </row>
    <row r="38" spans="1:11" ht="15.75">
      <c r="A38" s="272" t="s">
        <v>864</v>
      </c>
      <c r="B38" s="273">
        <v>0.06</v>
      </c>
      <c r="C38" s="273">
        <v>0.06</v>
      </c>
      <c r="D38" s="273">
        <v>0.06</v>
      </c>
      <c r="E38" s="273">
        <v>0.06</v>
      </c>
      <c r="F38" s="273">
        <v>0.06</v>
      </c>
      <c r="G38" s="273">
        <v>0.06</v>
      </c>
      <c r="H38" s="273">
        <v>0.06</v>
      </c>
      <c r="I38" s="273">
        <v>0.06</v>
      </c>
      <c r="J38" s="273">
        <v>0.06</v>
      </c>
      <c r="K38" s="274">
        <v>0.06</v>
      </c>
    </row>
    <row r="39" spans="1:11" ht="15.75">
      <c r="A39" s="272" t="s">
        <v>865</v>
      </c>
      <c r="B39" s="273">
        <f>B38</f>
        <v>0.06</v>
      </c>
      <c r="C39" s="273">
        <f aca="true" t="shared" si="0" ref="C39:K39">(1+B39)*(1+C38)-1</f>
        <v>0.12360000000000015</v>
      </c>
      <c r="D39" s="273">
        <f t="shared" si="0"/>
        <v>0.1910160000000003</v>
      </c>
      <c r="E39" s="273">
        <f t="shared" si="0"/>
        <v>0.2624769600000003</v>
      </c>
      <c r="F39" s="273">
        <f t="shared" si="0"/>
        <v>0.3382255776000005</v>
      </c>
      <c r="G39" s="273">
        <f t="shared" si="0"/>
        <v>0.4185191122560006</v>
      </c>
      <c r="H39" s="273">
        <f t="shared" si="0"/>
        <v>0.5036302589913606</v>
      </c>
      <c r="I39" s="273">
        <f t="shared" si="0"/>
        <v>0.5938480745308423</v>
      </c>
      <c r="J39" s="273">
        <f t="shared" si="0"/>
        <v>0.6894789590026928</v>
      </c>
      <c r="K39" s="274">
        <f t="shared" si="0"/>
        <v>0.7908476965428546</v>
      </c>
    </row>
    <row r="40" spans="1:11" s="239" customFormat="1" ht="15.75">
      <c r="A40" s="275" t="s">
        <v>866</v>
      </c>
      <c r="B40" s="276">
        <v>425000000</v>
      </c>
      <c r="C40" s="277">
        <f aca="true" t="shared" si="1" ref="C40:K40">B40*(1+C39)</f>
        <v>477530000.00000006</v>
      </c>
      <c r="D40" s="277">
        <f t="shared" si="1"/>
        <v>568745870.4800003</v>
      </c>
      <c r="E40" s="277">
        <f t="shared" si="1"/>
        <v>718028557.5761447</v>
      </c>
      <c r="F40" s="277">
        <f t="shared" si="1"/>
        <v>960884181.1956315</v>
      </c>
      <c r="G40" s="277">
        <f t="shared" si="1"/>
        <v>1363032575.6904612</v>
      </c>
      <c r="H40" s="277">
        <f t="shared" si="1"/>
        <v>2049497024.7991095</v>
      </c>
      <c r="I40" s="277">
        <f t="shared" si="1"/>
        <v>3266586886.7327504</v>
      </c>
      <c r="J40" s="277">
        <f t="shared" si="1"/>
        <v>5518829812.889094</v>
      </c>
      <c r="K40" s="278">
        <f t="shared" si="1"/>
        <v>9883383658.024467</v>
      </c>
    </row>
    <row r="42" spans="1:23" ht="31.5">
      <c r="A42" s="279" t="s">
        <v>867</v>
      </c>
      <c r="B42" s="269" t="s">
        <v>280</v>
      </c>
      <c r="C42" s="270" t="s">
        <v>856</v>
      </c>
      <c r="D42" s="269" t="s">
        <v>857</v>
      </c>
      <c r="E42" s="270" t="s">
        <v>728</v>
      </c>
      <c r="F42" s="269" t="s">
        <v>858</v>
      </c>
      <c r="G42" s="270" t="s">
        <v>859</v>
      </c>
      <c r="H42" s="269" t="s">
        <v>860</v>
      </c>
      <c r="I42" s="270" t="s">
        <v>861</v>
      </c>
      <c r="J42" s="269" t="s">
        <v>862</v>
      </c>
      <c r="K42" s="271" t="s">
        <v>863</v>
      </c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</row>
    <row r="43" spans="1:23" ht="15.75">
      <c r="A43" s="281" t="s">
        <v>868</v>
      </c>
      <c r="B43" s="282">
        <v>0</v>
      </c>
      <c r="C43" s="282">
        <f aca="true" t="shared" si="2" ref="C43:K43">B43+B44-B45</f>
        <v>910285714.2857143</v>
      </c>
      <c r="D43" s="282">
        <f t="shared" si="2"/>
        <v>758571428.5714285</v>
      </c>
      <c r="E43" s="282">
        <f t="shared" si="2"/>
        <v>606857142.8571428</v>
      </c>
      <c r="F43" s="282">
        <f t="shared" si="2"/>
        <v>455142857.1428571</v>
      </c>
      <c r="G43" s="282">
        <f t="shared" si="2"/>
        <v>303428571.42857134</v>
      </c>
      <c r="H43" s="282">
        <f t="shared" si="2"/>
        <v>151714285.71428564</v>
      </c>
      <c r="I43" s="282">
        <f t="shared" si="2"/>
        <v>0</v>
      </c>
      <c r="J43" s="282">
        <f t="shared" si="2"/>
        <v>0</v>
      </c>
      <c r="K43" s="283">
        <f t="shared" si="2"/>
        <v>0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</row>
    <row r="44" spans="1:23" ht="15.75">
      <c r="A44" s="281" t="s">
        <v>869</v>
      </c>
      <c r="B44" s="282">
        <f>B15*B18*B33*1.18</f>
        <v>1062000000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3">
        <v>0</v>
      </c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</row>
    <row r="45" spans="1:23" ht="15.75">
      <c r="A45" s="272" t="s">
        <v>870</v>
      </c>
      <c r="B45" s="282">
        <f>$B$44/$B$30</f>
        <v>151714285.7142857</v>
      </c>
      <c r="C45" s="282">
        <f aca="true" t="shared" si="3" ref="C45:K45">IF(ROUND(C43,1)=0,0,B45+C44/$B$30)</f>
        <v>151714285.7142857</v>
      </c>
      <c r="D45" s="282">
        <f t="shared" si="3"/>
        <v>151714285.7142857</v>
      </c>
      <c r="E45" s="282">
        <f t="shared" si="3"/>
        <v>151714285.7142857</v>
      </c>
      <c r="F45" s="282">
        <f t="shared" si="3"/>
        <v>151714285.7142857</v>
      </c>
      <c r="G45" s="282">
        <f t="shared" si="3"/>
        <v>151714285.7142857</v>
      </c>
      <c r="H45" s="282">
        <f t="shared" si="3"/>
        <v>151714285.7142857</v>
      </c>
      <c r="I45" s="282">
        <f t="shared" si="3"/>
        <v>0</v>
      </c>
      <c r="J45" s="282">
        <f t="shared" si="3"/>
        <v>0</v>
      </c>
      <c r="K45" s="283">
        <f t="shared" si="3"/>
        <v>0</v>
      </c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</row>
    <row r="46" spans="1:23" ht="15.75">
      <c r="A46" s="275" t="s">
        <v>871</v>
      </c>
      <c r="B46" s="284">
        <f aca="true" t="shared" si="4" ref="B46:K46">AVERAGE(SUM(B43:B44),(SUM(B43:B44)-B45))*$B$32</f>
        <v>147921428.57142857</v>
      </c>
      <c r="C46" s="284">
        <f t="shared" si="4"/>
        <v>125164285.71428572</v>
      </c>
      <c r="D46" s="284">
        <f t="shared" si="4"/>
        <v>102407142.85714284</v>
      </c>
      <c r="E46" s="284">
        <f t="shared" si="4"/>
        <v>79649999.99999999</v>
      </c>
      <c r="F46" s="284">
        <f t="shared" si="4"/>
        <v>56892857.14285713</v>
      </c>
      <c r="G46" s="284">
        <f t="shared" si="4"/>
        <v>34135714.28571427</v>
      </c>
      <c r="H46" s="284">
        <f t="shared" si="4"/>
        <v>11378571.428571418</v>
      </c>
      <c r="I46" s="284">
        <f t="shared" si="4"/>
        <v>0</v>
      </c>
      <c r="J46" s="284">
        <f t="shared" si="4"/>
        <v>0</v>
      </c>
      <c r="K46" s="285">
        <f t="shared" si="4"/>
        <v>0</v>
      </c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</row>
    <row r="47" spans="1:23" ht="15.75">
      <c r="A47" s="286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</row>
    <row r="48" spans="1:11" s="290" customFormat="1" ht="31.5">
      <c r="A48" s="279" t="s">
        <v>872</v>
      </c>
      <c r="B48" s="288" t="str">
        <f aca="true" t="shared" si="5" ref="B48:J48">B37</f>
        <v>N</v>
      </c>
      <c r="C48" s="288" t="str">
        <f t="shared" si="5"/>
        <v>N+1</v>
      </c>
      <c r="D48" s="288" t="str">
        <f t="shared" si="5"/>
        <v>N+2</v>
      </c>
      <c r="E48" s="288" t="str">
        <f t="shared" si="5"/>
        <v>…</v>
      </c>
      <c r="F48" s="288" t="str">
        <f t="shared" si="5"/>
        <v>N+4</v>
      </c>
      <c r="G48" s="288" t="str">
        <f t="shared" si="5"/>
        <v>N+5</v>
      </c>
      <c r="H48" s="288" t="str">
        <f t="shared" si="5"/>
        <v>N+6</v>
      </c>
      <c r="I48" s="288" t="str">
        <f t="shared" si="5"/>
        <v>N+7</v>
      </c>
      <c r="J48" s="288" t="str">
        <f t="shared" si="5"/>
        <v>N+8</v>
      </c>
      <c r="K48" s="289" t="s">
        <v>863</v>
      </c>
    </row>
    <row r="49" spans="1:11" s="239" customFormat="1" ht="14.25">
      <c r="A49" s="291" t="s">
        <v>873</v>
      </c>
      <c r="B49" s="292">
        <f aca="true" t="shared" si="6" ref="B49:K49">B40*$B$18</f>
        <v>425000000</v>
      </c>
      <c r="C49" s="292">
        <f t="shared" si="6"/>
        <v>477530000.00000006</v>
      </c>
      <c r="D49" s="292">
        <f t="shared" si="6"/>
        <v>568745870.4800003</v>
      </c>
      <c r="E49" s="292">
        <f t="shared" si="6"/>
        <v>718028557.5761447</v>
      </c>
      <c r="F49" s="292">
        <f t="shared" si="6"/>
        <v>960884181.1956315</v>
      </c>
      <c r="G49" s="292">
        <f t="shared" si="6"/>
        <v>1363032575.6904612</v>
      </c>
      <c r="H49" s="292">
        <f t="shared" si="6"/>
        <v>2049497024.7991095</v>
      </c>
      <c r="I49" s="292">
        <f t="shared" si="6"/>
        <v>3266586886.7327504</v>
      </c>
      <c r="J49" s="292">
        <f t="shared" si="6"/>
        <v>5518829812.889094</v>
      </c>
      <c r="K49" s="293">
        <f t="shared" si="6"/>
        <v>9883383658.024467</v>
      </c>
    </row>
    <row r="50" spans="1:11" ht="15.75">
      <c r="A50" s="281" t="s">
        <v>874</v>
      </c>
      <c r="B50" s="294">
        <f aca="true" t="shared" si="7" ref="B50:K50">SUM(B51:B56)</f>
        <v>-31865480</v>
      </c>
      <c r="C50" s="294">
        <f t="shared" si="7"/>
        <v>-31900580</v>
      </c>
      <c r="D50" s="294">
        <f t="shared" si="7"/>
        <v>-31956477.200000003</v>
      </c>
      <c r="E50" s="294">
        <f t="shared" si="7"/>
        <v>-32034419.432000004</v>
      </c>
      <c r="F50" s="294">
        <f t="shared" si="7"/>
        <v>-32135729.39792</v>
      </c>
      <c r="G50" s="294">
        <f t="shared" si="7"/>
        <v>-32261809.161795203</v>
      </c>
      <c r="H50" s="294">
        <f t="shared" si="7"/>
        <v>-32414144.911502916</v>
      </c>
      <c r="I50" s="294">
        <f t="shared" si="7"/>
        <v>-32594312.00619309</v>
      </c>
      <c r="J50" s="294">
        <f t="shared" si="7"/>
        <v>-32803980.326564677</v>
      </c>
      <c r="K50" s="295">
        <f t="shared" si="7"/>
        <v>-33044919.946158558</v>
      </c>
    </row>
    <row r="51" spans="1:11" ht="15.75">
      <c r="A51" s="296" t="s">
        <v>875</v>
      </c>
      <c r="B51" s="294">
        <f aca="true" t="shared" si="8" ref="B51:K51">-IF(B$37&lt;=$B$20,0,$B$19*(1+B$39)*$B$18)</f>
        <v>-5300000</v>
      </c>
      <c r="C51" s="294">
        <f t="shared" si="8"/>
        <v>-5618000.000000001</v>
      </c>
      <c r="D51" s="294">
        <f t="shared" si="8"/>
        <v>-5955080.000000002</v>
      </c>
      <c r="E51" s="294">
        <f t="shared" si="8"/>
        <v>-6312384.800000002</v>
      </c>
      <c r="F51" s="294">
        <f t="shared" si="8"/>
        <v>-6691127.888000002</v>
      </c>
      <c r="G51" s="294">
        <f t="shared" si="8"/>
        <v>-7092595.561280003</v>
      </c>
      <c r="H51" s="294">
        <f t="shared" si="8"/>
        <v>-7518151.294956803</v>
      </c>
      <c r="I51" s="294">
        <f t="shared" si="8"/>
        <v>-7969240.372654212</v>
      </c>
      <c r="J51" s="294">
        <f t="shared" si="8"/>
        <v>-8447394.795013465</v>
      </c>
      <c r="K51" s="295">
        <f t="shared" si="8"/>
        <v>-8954238.482714273</v>
      </c>
    </row>
    <row r="52" spans="1:11" ht="15.75">
      <c r="A52" s="296" t="str">
        <f>A22</f>
        <v>Прочие расходы при эксплуатации объекта, руб. без НДС</v>
      </c>
      <c r="B52" s="294">
        <f aca="true" t="shared" si="9" ref="B52:K52">-IF(B$37&lt;=$B$23,0,$B$22*(1+B$39)*$B$18)</f>
        <v>-477000</v>
      </c>
      <c r="C52" s="294">
        <f t="shared" si="9"/>
        <v>-505620.00000000006</v>
      </c>
      <c r="D52" s="294">
        <f t="shared" si="9"/>
        <v>-535957.2000000002</v>
      </c>
      <c r="E52" s="294">
        <f t="shared" si="9"/>
        <v>-568114.6320000001</v>
      </c>
      <c r="F52" s="294">
        <f t="shared" si="9"/>
        <v>-602201.5099200002</v>
      </c>
      <c r="G52" s="294">
        <f t="shared" si="9"/>
        <v>-638333.6005152003</v>
      </c>
      <c r="H52" s="294">
        <f t="shared" si="9"/>
        <v>-676633.6165461122</v>
      </c>
      <c r="I52" s="294">
        <f t="shared" si="9"/>
        <v>-717231.633538879</v>
      </c>
      <c r="J52" s="294">
        <f t="shared" si="9"/>
        <v>-760265.5315512118</v>
      </c>
      <c r="K52" s="295">
        <f t="shared" si="9"/>
        <v>-805881.4634442845</v>
      </c>
    </row>
    <row r="53" spans="1:11" ht="15.75">
      <c r="A53" s="296" t="s">
        <v>435</v>
      </c>
      <c r="B53" s="294">
        <f aca="true" t="shared" si="10" ref="B53:K53">-IF(B$37&lt;=$B$20,0,$B$25*(1+B$39)*$B$18)</f>
        <v>0</v>
      </c>
      <c r="C53" s="294">
        <f t="shared" si="10"/>
        <v>0</v>
      </c>
      <c r="D53" s="294">
        <f t="shared" si="10"/>
        <v>0</v>
      </c>
      <c r="E53" s="294">
        <f t="shared" si="10"/>
        <v>0</v>
      </c>
      <c r="F53" s="294">
        <f t="shared" si="10"/>
        <v>0</v>
      </c>
      <c r="G53" s="294">
        <f t="shared" si="10"/>
        <v>0</v>
      </c>
      <c r="H53" s="294">
        <f t="shared" si="10"/>
        <v>0</v>
      </c>
      <c r="I53" s="294">
        <f t="shared" si="10"/>
        <v>0</v>
      </c>
      <c r="J53" s="294">
        <f t="shared" si="10"/>
        <v>0</v>
      </c>
      <c r="K53" s="295">
        <f t="shared" si="10"/>
        <v>0</v>
      </c>
    </row>
    <row r="54" spans="1:11" ht="15.75">
      <c r="A54" s="296" t="s">
        <v>435</v>
      </c>
      <c r="B54" s="294">
        <f aca="true" t="shared" si="11" ref="B54:K54">-$B$27*(1+B$39)*$B$18*365</f>
        <v>0</v>
      </c>
      <c r="C54" s="294">
        <f t="shared" si="11"/>
        <v>0</v>
      </c>
      <c r="D54" s="294">
        <f t="shared" si="11"/>
        <v>0</v>
      </c>
      <c r="E54" s="294">
        <f t="shared" si="11"/>
        <v>0</v>
      </c>
      <c r="F54" s="294">
        <f t="shared" si="11"/>
        <v>0</v>
      </c>
      <c r="G54" s="294">
        <f t="shared" si="11"/>
        <v>0</v>
      </c>
      <c r="H54" s="294">
        <f t="shared" si="11"/>
        <v>0</v>
      </c>
      <c r="I54" s="294">
        <f t="shared" si="11"/>
        <v>0</v>
      </c>
      <c r="J54" s="294">
        <f t="shared" si="11"/>
        <v>0</v>
      </c>
      <c r="K54" s="295">
        <f t="shared" si="11"/>
        <v>0</v>
      </c>
    </row>
    <row r="55" spans="1:11" ht="15.75">
      <c r="A55" s="296" t="s">
        <v>435</v>
      </c>
      <c r="B55" s="294">
        <f aca="true" t="shared" si="12" ref="B55:K55">-$B$28*(1+B$39)*12</f>
        <v>0</v>
      </c>
      <c r="C55" s="294">
        <f t="shared" si="12"/>
        <v>0</v>
      </c>
      <c r="D55" s="294">
        <f t="shared" si="12"/>
        <v>0</v>
      </c>
      <c r="E55" s="294">
        <f t="shared" si="12"/>
        <v>0</v>
      </c>
      <c r="F55" s="294">
        <f t="shared" si="12"/>
        <v>0</v>
      </c>
      <c r="G55" s="294">
        <f t="shared" si="12"/>
        <v>0</v>
      </c>
      <c r="H55" s="294">
        <f t="shared" si="12"/>
        <v>0</v>
      </c>
      <c r="I55" s="294">
        <f t="shared" si="12"/>
        <v>0</v>
      </c>
      <c r="J55" s="294">
        <f t="shared" si="12"/>
        <v>0</v>
      </c>
      <c r="K55" s="295">
        <f t="shared" si="12"/>
        <v>0</v>
      </c>
    </row>
    <row r="56" spans="1:11" ht="15.75">
      <c r="A56" s="296" t="s">
        <v>876</v>
      </c>
      <c r="B56" s="294">
        <f>-(($B$15+$B$16)*$B$18+($B$15+$B$16)*$B$18+SUM($B$58:B58))/2*0.022</f>
        <v>-26088480</v>
      </c>
      <c r="C56" s="294">
        <f>-(($B$15+$B$16)*$B$18+($B$15+$B$16)*$B$18+SUM($B$58:C58))/2*0.022</f>
        <v>-25776960</v>
      </c>
      <c r="D56" s="294">
        <f>-(($B$15+$B$16)*$B$18+($B$15+$B$16)*$B$18+SUM($B$58:D58))/2*0.022</f>
        <v>-25465440</v>
      </c>
      <c r="E56" s="294">
        <f>-(($B$15+$B$16)*$B$18+($B$15+$B$16)*$B$18+SUM($B$58:E58))/2*0.022</f>
        <v>-25153920</v>
      </c>
      <c r="F56" s="294">
        <f>-(($B$15+$B$16)*$B$18+($B$15+$B$16)*$B$18+SUM($B$58:F58))/2*0.022</f>
        <v>-24842400</v>
      </c>
      <c r="G56" s="294">
        <f>-(($B$15+$B$16)*$B$18+($B$15+$B$16)*$B$18+SUM($B$58:G58))/2*0.022</f>
        <v>-24530880</v>
      </c>
      <c r="H56" s="294">
        <f>-(($B$15+$B$16)*$B$18+($B$15+$B$16)*$B$18+SUM($B$58:H58))/2*0.022</f>
        <v>-24219360</v>
      </c>
      <c r="I56" s="294">
        <f>-(($B$15+$B$16)*$B$18+($B$15+$B$16)*$B$18+SUM($B$58:I58))/2*0.022</f>
        <v>-23907840</v>
      </c>
      <c r="J56" s="294">
        <f>-(($B$15+$B$16)*$B$18+($B$15+$B$16)*$B$18+SUM($B$58:J58))/2*0.022</f>
        <v>-23596320</v>
      </c>
      <c r="K56" s="295">
        <f>-(($B$15+$B$16)*$B$18+($B$15+$B$16)*$B$18+SUM($B$58:K58))/2*0.022</f>
        <v>-23284800</v>
      </c>
    </row>
    <row r="57" spans="1:11" s="239" customFormat="1" ht="14.25">
      <c r="A57" s="297" t="s">
        <v>877</v>
      </c>
      <c r="B57" s="292">
        <f aca="true" t="shared" si="13" ref="B57:K57">B49+B50</f>
        <v>393134520</v>
      </c>
      <c r="C57" s="292">
        <f t="shared" si="13"/>
        <v>445629420.00000006</v>
      </c>
      <c r="D57" s="292">
        <f t="shared" si="13"/>
        <v>536789393.28000027</v>
      </c>
      <c r="E57" s="292">
        <f t="shared" si="13"/>
        <v>685994138.1441447</v>
      </c>
      <c r="F57" s="292">
        <f t="shared" si="13"/>
        <v>928748451.7977115</v>
      </c>
      <c r="G57" s="292">
        <f t="shared" si="13"/>
        <v>1330770766.528666</v>
      </c>
      <c r="H57" s="292">
        <f t="shared" si="13"/>
        <v>2017082879.8876066</v>
      </c>
      <c r="I57" s="292">
        <f t="shared" si="13"/>
        <v>3233992574.7265573</v>
      </c>
      <c r="J57" s="292">
        <f t="shared" si="13"/>
        <v>5486025832.56253</v>
      </c>
      <c r="K57" s="293">
        <f t="shared" si="13"/>
        <v>9850338738.078308</v>
      </c>
    </row>
    <row r="58" spans="1:11" ht="15.75">
      <c r="A58" s="296" t="s">
        <v>878</v>
      </c>
      <c r="B58" s="294">
        <f>-(B15+B16)*1.18*B18/B17</f>
        <v>-28320000</v>
      </c>
      <c r="C58" s="294">
        <f aca="true" t="shared" si="14" ref="C58:K58">B58</f>
        <v>-28320000</v>
      </c>
      <c r="D58" s="294">
        <f t="shared" si="14"/>
        <v>-28320000</v>
      </c>
      <c r="E58" s="294">
        <f t="shared" si="14"/>
        <v>-28320000</v>
      </c>
      <c r="F58" s="294">
        <f t="shared" si="14"/>
        <v>-28320000</v>
      </c>
      <c r="G58" s="294">
        <f t="shared" si="14"/>
        <v>-28320000</v>
      </c>
      <c r="H58" s="294">
        <f t="shared" si="14"/>
        <v>-28320000</v>
      </c>
      <c r="I58" s="294">
        <f t="shared" si="14"/>
        <v>-28320000</v>
      </c>
      <c r="J58" s="294">
        <f t="shared" si="14"/>
        <v>-28320000</v>
      </c>
      <c r="K58" s="295">
        <f t="shared" si="14"/>
        <v>-28320000</v>
      </c>
    </row>
    <row r="59" spans="1:11" s="239" customFormat="1" ht="14.25">
      <c r="A59" s="297" t="s">
        <v>879</v>
      </c>
      <c r="B59" s="292">
        <f aca="true" t="shared" si="15" ref="B59:K59">B57+B58</f>
        <v>364814520</v>
      </c>
      <c r="C59" s="292">
        <f t="shared" si="15"/>
        <v>417309420.00000006</v>
      </c>
      <c r="D59" s="292">
        <f t="shared" si="15"/>
        <v>508469393.28000027</v>
      </c>
      <c r="E59" s="292">
        <f t="shared" si="15"/>
        <v>657674138.1441447</v>
      </c>
      <c r="F59" s="292">
        <f t="shared" si="15"/>
        <v>900428451.7977115</v>
      </c>
      <c r="G59" s="292">
        <f t="shared" si="15"/>
        <v>1302450766.528666</v>
      </c>
      <c r="H59" s="292">
        <f t="shared" si="15"/>
        <v>1988762879.8876066</v>
      </c>
      <c r="I59" s="292">
        <f t="shared" si="15"/>
        <v>3205672574.7265573</v>
      </c>
      <c r="J59" s="292">
        <f t="shared" si="15"/>
        <v>5457705832.56253</v>
      </c>
      <c r="K59" s="293">
        <f t="shared" si="15"/>
        <v>9822018738.078308</v>
      </c>
    </row>
    <row r="60" spans="1:11" ht="15.75">
      <c r="A60" s="296" t="s">
        <v>880</v>
      </c>
      <c r="B60" s="294">
        <f aca="true" t="shared" si="16" ref="B60:K60">-B46</f>
        <v>-147921428.57142857</v>
      </c>
      <c r="C60" s="294">
        <f t="shared" si="16"/>
        <v>-125164285.71428572</v>
      </c>
      <c r="D60" s="294">
        <f t="shared" si="16"/>
        <v>-102407142.85714284</v>
      </c>
      <c r="E60" s="294">
        <f t="shared" si="16"/>
        <v>-79649999.99999999</v>
      </c>
      <c r="F60" s="294">
        <f t="shared" si="16"/>
        <v>-56892857.14285713</v>
      </c>
      <c r="G60" s="294">
        <f t="shared" si="16"/>
        <v>-34135714.28571427</v>
      </c>
      <c r="H60" s="294">
        <f t="shared" si="16"/>
        <v>-11378571.428571418</v>
      </c>
      <c r="I60" s="294">
        <f t="shared" si="16"/>
        <v>0</v>
      </c>
      <c r="J60" s="294">
        <f t="shared" si="16"/>
        <v>0</v>
      </c>
      <c r="K60" s="295">
        <f t="shared" si="16"/>
        <v>0</v>
      </c>
    </row>
    <row r="61" spans="1:11" s="239" customFormat="1" ht="14.25">
      <c r="A61" s="297" t="s">
        <v>881</v>
      </c>
      <c r="B61" s="292">
        <f aca="true" t="shared" si="17" ref="B61:K61">B59+B60</f>
        <v>216893091.42857143</v>
      </c>
      <c r="C61" s="292">
        <f t="shared" si="17"/>
        <v>292145134.2857143</v>
      </c>
      <c r="D61" s="292">
        <f t="shared" si="17"/>
        <v>406062250.4228574</v>
      </c>
      <c r="E61" s="292">
        <f t="shared" si="17"/>
        <v>578024138.1441447</v>
      </c>
      <c r="F61" s="292">
        <f t="shared" si="17"/>
        <v>843535594.6548544</v>
      </c>
      <c r="G61" s="292">
        <f t="shared" si="17"/>
        <v>1268315052.2429519</v>
      </c>
      <c r="H61" s="292">
        <f t="shared" si="17"/>
        <v>1977384308.4590352</v>
      </c>
      <c r="I61" s="292">
        <f t="shared" si="17"/>
        <v>3205672574.7265573</v>
      </c>
      <c r="J61" s="292">
        <f t="shared" si="17"/>
        <v>5457705832.56253</v>
      </c>
      <c r="K61" s="293">
        <f t="shared" si="17"/>
        <v>9822018738.078308</v>
      </c>
    </row>
    <row r="62" spans="1:11" ht="15.75">
      <c r="A62" s="296" t="s">
        <v>845</v>
      </c>
      <c r="B62" s="294">
        <f aca="true" t="shared" si="18" ref="B62:K62">-B61*$B$26</f>
        <v>-43378618.28571429</v>
      </c>
      <c r="C62" s="294">
        <f t="shared" si="18"/>
        <v>-58429026.857142866</v>
      </c>
      <c r="D62" s="294">
        <f t="shared" si="18"/>
        <v>-81212450.08457148</v>
      </c>
      <c r="E62" s="294">
        <f t="shared" si="18"/>
        <v>-115604827.62882894</v>
      </c>
      <c r="F62" s="294">
        <f t="shared" si="18"/>
        <v>-168707118.9309709</v>
      </c>
      <c r="G62" s="294">
        <f t="shared" si="18"/>
        <v>-253663010.4485904</v>
      </c>
      <c r="H62" s="294">
        <f t="shared" si="18"/>
        <v>-395476861.69180703</v>
      </c>
      <c r="I62" s="294">
        <f t="shared" si="18"/>
        <v>-641134514.9453114</v>
      </c>
      <c r="J62" s="294">
        <f t="shared" si="18"/>
        <v>-1091541166.512506</v>
      </c>
      <c r="K62" s="295">
        <f t="shared" si="18"/>
        <v>-1964403747.6156616</v>
      </c>
    </row>
    <row r="63" spans="1:11" ht="15.75">
      <c r="A63" s="298" t="s">
        <v>882</v>
      </c>
      <c r="B63" s="299">
        <f aca="true" t="shared" si="19" ref="B63:K63">B61+B62</f>
        <v>173514473.14285713</v>
      </c>
      <c r="C63" s="299">
        <f t="shared" si="19"/>
        <v>233716107.42857146</v>
      </c>
      <c r="D63" s="299">
        <f t="shared" si="19"/>
        <v>324849800.3382859</v>
      </c>
      <c r="E63" s="299">
        <f t="shared" si="19"/>
        <v>462419310.5153157</v>
      </c>
      <c r="F63" s="299">
        <f t="shared" si="19"/>
        <v>674828475.7238835</v>
      </c>
      <c r="G63" s="299">
        <f t="shared" si="19"/>
        <v>1014652041.7943615</v>
      </c>
      <c r="H63" s="299">
        <f t="shared" si="19"/>
        <v>1581907446.7672281</v>
      </c>
      <c r="I63" s="299">
        <f t="shared" si="19"/>
        <v>2564538059.7812457</v>
      </c>
      <c r="J63" s="299">
        <f t="shared" si="19"/>
        <v>4366164666.050024</v>
      </c>
      <c r="K63" s="300">
        <f t="shared" si="19"/>
        <v>7857614990.4626465</v>
      </c>
    </row>
    <row r="64" spans="1:23" ht="15.75">
      <c r="A64" s="290"/>
      <c r="B64" s="301">
        <v>0.5</v>
      </c>
      <c r="C64" s="301" t="e">
        <f aca="true" t="shared" si="20" ref="C64:K64">AVERAGE(B48:C48)</f>
        <v>#DIV/0!</v>
      </c>
      <c r="D64" s="301" t="e">
        <f t="shared" si="20"/>
        <v>#DIV/0!</v>
      </c>
      <c r="E64" s="301" t="e">
        <f t="shared" si="20"/>
        <v>#DIV/0!</v>
      </c>
      <c r="F64" s="301" t="e">
        <f t="shared" si="20"/>
        <v>#DIV/0!</v>
      </c>
      <c r="G64" s="301" t="e">
        <f t="shared" si="20"/>
        <v>#DIV/0!</v>
      </c>
      <c r="H64" s="301" t="e">
        <f t="shared" si="20"/>
        <v>#DIV/0!</v>
      </c>
      <c r="I64" s="301" t="e">
        <f t="shared" si="20"/>
        <v>#DIV/0!</v>
      </c>
      <c r="J64" s="301" t="e">
        <f t="shared" si="20"/>
        <v>#DIV/0!</v>
      </c>
      <c r="K64" s="301" t="e">
        <f t="shared" si="20"/>
        <v>#DIV/0!</v>
      </c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</row>
    <row r="65" spans="1:23" ht="31.5">
      <c r="A65" s="279" t="s">
        <v>883</v>
      </c>
      <c r="B65" s="288" t="str">
        <f aca="true" t="shared" si="21" ref="B65:J65">B48</f>
        <v>N</v>
      </c>
      <c r="C65" s="288" t="str">
        <f t="shared" si="21"/>
        <v>N+1</v>
      </c>
      <c r="D65" s="288" t="str">
        <f t="shared" si="21"/>
        <v>N+2</v>
      </c>
      <c r="E65" s="288" t="str">
        <f t="shared" si="21"/>
        <v>…</v>
      </c>
      <c r="F65" s="288" t="str">
        <f t="shared" si="21"/>
        <v>N+4</v>
      </c>
      <c r="G65" s="288" t="str">
        <f t="shared" si="21"/>
        <v>N+5</v>
      </c>
      <c r="H65" s="288" t="str">
        <f t="shared" si="21"/>
        <v>N+6</v>
      </c>
      <c r="I65" s="288" t="str">
        <f t="shared" si="21"/>
        <v>N+7</v>
      </c>
      <c r="J65" s="288" t="str">
        <f t="shared" si="21"/>
        <v>N+8</v>
      </c>
      <c r="K65" s="289" t="s">
        <v>863</v>
      </c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</row>
    <row r="66" spans="1:23" s="239" customFormat="1" ht="14.25">
      <c r="A66" s="291" t="s">
        <v>879</v>
      </c>
      <c r="B66" s="292">
        <f aca="true" t="shared" si="22" ref="B66:K66">B59</f>
        <v>364814520</v>
      </c>
      <c r="C66" s="292">
        <f t="shared" si="22"/>
        <v>417309420.00000006</v>
      </c>
      <c r="D66" s="292">
        <f t="shared" si="22"/>
        <v>508469393.28000027</v>
      </c>
      <c r="E66" s="292">
        <f t="shared" si="22"/>
        <v>657674138.1441447</v>
      </c>
      <c r="F66" s="292">
        <f t="shared" si="22"/>
        <v>900428451.7977115</v>
      </c>
      <c r="G66" s="292">
        <f t="shared" si="22"/>
        <v>1302450766.528666</v>
      </c>
      <c r="H66" s="292">
        <f t="shared" si="22"/>
        <v>1988762879.8876066</v>
      </c>
      <c r="I66" s="292">
        <f t="shared" si="22"/>
        <v>3205672574.7265573</v>
      </c>
      <c r="J66" s="292">
        <f t="shared" si="22"/>
        <v>5457705832.56253</v>
      </c>
      <c r="K66" s="293">
        <f t="shared" si="22"/>
        <v>9822018738.078308</v>
      </c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</row>
    <row r="67" spans="1:23" ht="15.75">
      <c r="A67" s="296" t="s">
        <v>878</v>
      </c>
      <c r="B67" s="294">
        <f aca="true" t="shared" si="23" ref="B67:K67">-B58</f>
        <v>28320000</v>
      </c>
      <c r="C67" s="294">
        <f t="shared" si="23"/>
        <v>28320000</v>
      </c>
      <c r="D67" s="294">
        <f t="shared" si="23"/>
        <v>28320000</v>
      </c>
      <c r="E67" s="294">
        <f t="shared" si="23"/>
        <v>28320000</v>
      </c>
      <c r="F67" s="294">
        <f t="shared" si="23"/>
        <v>28320000</v>
      </c>
      <c r="G67" s="294">
        <f t="shared" si="23"/>
        <v>28320000</v>
      </c>
      <c r="H67" s="294">
        <f t="shared" si="23"/>
        <v>28320000</v>
      </c>
      <c r="I67" s="294">
        <f t="shared" si="23"/>
        <v>28320000</v>
      </c>
      <c r="J67" s="294">
        <f t="shared" si="23"/>
        <v>28320000</v>
      </c>
      <c r="K67" s="295">
        <f t="shared" si="23"/>
        <v>28320000</v>
      </c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</row>
    <row r="68" spans="1:23" ht="15.75">
      <c r="A68" s="296" t="s">
        <v>880</v>
      </c>
      <c r="B68" s="294">
        <f aca="true" t="shared" si="24" ref="B68:K68">B60</f>
        <v>-147921428.57142857</v>
      </c>
      <c r="C68" s="294">
        <f t="shared" si="24"/>
        <v>-125164285.71428572</v>
      </c>
      <c r="D68" s="294">
        <f t="shared" si="24"/>
        <v>-102407142.85714284</v>
      </c>
      <c r="E68" s="294">
        <f t="shared" si="24"/>
        <v>-79649999.99999999</v>
      </c>
      <c r="F68" s="294">
        <f t="shared" si="24"/>
        <v>-56892857.14285713</v>
      </c>
      <c r="G68" s="294">
        <f t="shared" si="24"/>
        <v>-34135714.28571427</v>
      </c>
      <c r="H68" s="294">
        <f t="shared" si="24"/>
        <v>-11378571.428571418</v>
      </c>
      <c r="I68" s="294">
        <f t="shared" si="24"/>
        <v>0</v>
      </c>
      <c r="J68" s="294">
        <f t="shared" si="24"/>
        <v>0</v>
      </c>
      <c r="K68" s="295">
        <f t="shared" si="24"/>
        <v>0</v>
      </c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</row>
    <row r="69" spans="1:23" ht="15.75">
      <c r="A69" s="296" t="s">
        <v>845</v>
      </c>
      <c r="B69" s="294">
        <f>IF(SUM($B$62:B62)+SUM($A$69:A69)&gt;0,0,SUM($B$62:B62)-SUM($A$69:A69))</f>
        <v>-43378618.28571429</v>
      </c>
      <c r="C69" s="294">
        <f>IF(SUM($B$62:C62)+SUM($A$69:B69)&gt;0,0,SUM($B$62:C62)-SUM($A$69:B69))</f>
        <v>-58429026.85714287</v>
      </c>
      <c r="D69" s="294">
        <f>IF(SUM($B$62:D62)+SUM($A$69:C69)&gt;0,0,SUM($B$62:D62)-SUM($A$69:C69))</f>
        <v>-81212450.08457148</v>
      </c>
      <c r="E69" s="294">
        <f>IF(SUM($B$62:E62)+SUM($A$69:D69)&gt;0,0,SUM($B$62:E62)-SUM($A$69:D69))</f>
        <v>-115604827.62882891</v>
      </c>
      <c r="F69" s="294">
        <f>IF(SUM($B$62:F62)+SUM($A$69:E69)&gt;0,0,SUM($B$62:F62)-SUM($A$69:E69))</f>
        <v>-168707118.9309709</v>
      </c>
      <c r="G69" s="294">
        <f>IF(SUM($B$62:G62)+SUM($A$69:F69)&gt;0,0,SUM($B$62:G62)-SUM($A$69:F69))</f>
        <v>-253663010.4485904</v>
      </c>
      <c r="H69" s="294">
        <f>IF(SUM($B$62:H62)+SUM($A$69:G69)&gt;0,0,SUM($B$62:H62)-SUM($A$69:G69))</f>
        <v>-395476861.69180703</v>
      </c>
      <c r="I69" s="294">
        <f>IF(SUM($B$62:I62)+SUM($A$69:H69)&gt;0,0,SUM($B$62:I62)-SUM($A$69:H69))</f>
        <v>-641134514.9453113</v>
      </c>
      <c r="J69" s="294">
        <f>IF(SUM($B$62:J62)+SUM($A$69:I69)&gt;0,0,SUM($B$62:J62)-SUM($A$69:I69))</f>
        <v>-1091541166.512506</v>
      </c>
      <c r="K69" s="295">
        <f>IF(SUM($B$62:K62)+SUM($A$69:J69)&gt;0,0,SUM($B$62:K62)-SUM($A$69:J69))</f>
        <v>-1964403747.6156611</v>
      </c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</row>
    <row r="70" spans="1:23" ht="15.75">
      <c r="A70" s="296" t="s">
        <v>884</v>
      </c>
      <c r="B70" s="303">
        <f>IF(((SUM($B$49:B49)+SUM($B$51:B55))+SUM($B$72:B72))&lt;0,((SUM($B$49:B49)+SUM($B$51:B55))+SUM($B$72:B72))*0.18-SUM($A$70:A70),IF(SUM(A$70:$B70)&lt;0,0-SUM(A$70:$B70),0))</f>
        <v>-140539860</v>
      </c>
      <c r="C70" s="303">
        <f>IF(((SUM($B$49:C49)+SUM($B$51:C55))+SUM($B$72:C72))&lt;0,((SUM($B$49:C49)+SUM($B$51:C55))+SUM($B$72:C72))*0.18-SUM($A$70:B70),IF(SUM($B$70:B70)&lt;0,0-SUM($B$70:B70),0))</f>
        <v>84853148.4</v>
      </c>
      <c r="D70" s="303">
        <f>IF(((SUM($B$49:D49)+SUM($B$51:D55))+SUM($B$72:D72))&lt;0,((SUM($B$49:D49)+SUM($B$51:D55))+SUM($B$72:D72))*0.18-SUM($A$70:C70),IF(SUM($B$70:C70)&lt;0,0-SUM($B$70:C70),0))</f>
        <v>55686711.599999994</v>
      </c>
      <c r="E70" s="303">
        <f>IF(((SUM($B$49:E49)+SUM($B$51:E55))+SUM($B$72:E72))&lt;0,((SUM($B$49:E49)+SUM($B$51:E55))+SUM($B$72:E72))*0.18-SUM($A$70:D70),IF(SUM($B$70:D70)&lt;0,0-SUM($B$70:D70),0))</f>
        <v>0</v>
      </c>
      <c r="F70" s="303">
        <f>IF(((SUM($B$49:F49)+SUM($B$51:F55))+SUM($B$72:F72))&lt;0,((SUM($B$49:F49)+SUM($B$51:F55))+SUM($B$72:F72))*0.18-SUM($A$70:E70),IF(SUM($B$70:E70)&lt;0,0-SUM($B$70:E70),0))</f>
        <v>0</v>
      </c>
      <c r="G70" s="303">
        <f>IF(((SUM($B$49:G49)+SUM($B$51:G55))+SUM($B$72:G72))&lt;0,((SUM($B$49:G49)+SUM($B$51:G55))+SUM($B$72:G72))*0.18-SUM($A$70:F70),IF(SUM($B$70:F70)&lt;0,0-SUM($B$70:F70),0))</f>
        <v>0</v>
      </c>
      <c r="H70" s="303">
        <f>IF(((SUM($B$49:H49)+SUM($B$51:H55))+SUM($B$72:H72))&lt;0,((SUM($B$49:H49)+SUM($B$51:H55))+SUM($B$72:H72))*0.18-SUM($A$70:G70),IF(SUM($B$70:G70)&lt;0,0-SUM($B$70:G70),0))</f>
        <v>0</v>
      </c>
      <c r="I70" s="303">
        <f>IF(((SUM($B$49:I49)+SUM($B$51:I55))+SUM($B$72:I72))&lt;0,((SUM($B$49:I49)+SUM($B$51:I55))+SUM($B$72:I72))*0.18-SUM($A$70:H70),IF(SUM($B$70:H70)&lt;0,0-SUM($B$70:H70),0))</f>
        <v>0</v>
      </c>
      <c r="J70" s="303">
        <f>IF(((SUM($B$49:J49)+SUM($B$51:J55))+SUM($B$72:J72))&lt;0,((SUM($B$49:J49)+SUM($B$51:J55))+SUM($B$72:J72))*0.18-SUM($A$70:I70),IF(SUM($B$70:I70)&lt;0,0-SUM($B$70:I70),0))</f>
        <v>0</v>
      </c>
      <c r="K70" s="304">
        <f>IF(((SUM($B$49:K49)+SUM($B$51:K55))+SUM($B$72:K72))&lt;0,((SUM($B$49:K49)+SUM($B$51:K55))+SUM($B$72:K72))*0.18-SUM($A$70:J70),IF(SUM($B$70:J70)&lt;0,0-SUM($B$70:J70),0))</f>
        <v>0</v>
      </c>
      <c r="L70" s="305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</row>
    <row r="71" spans="1:23" ht="15.75">
      <c r="A71" s="296" t="s">
        <v>885</v>
      </c>
      <c r="B71" s="294">
        <f>-B49*(B29)</f>
        <v>-42500000</v>
      </c>
      <c r="C71" s="294">
        <f aca="true" t="shared" si="25" ref="C71:K71">-(C49-B49)*$B$29</f>
        <v>-5253000.0000000065</v>
      </c>
      <c r="D71" s="294">
        <f t="shared" si="25"/>
        <v>-9121587.04800002</v>
      </c>
      <c r="E71" s="294">
        <f t="shared" si="25"/>
        <v>-14928268.709614445</v>
      </c>
      <c r="F71" s="294">
        <f t="shared" si="25"/>
        <v>-24285562.361948684</v>
      </c>
      <c r="G71" s="294">
        <f t="shared" si="25"/>
        <v>-40214839.44948297</v>
      </c>
      <c r="H71" s="294">
        <f t="shared" si="25"/>
        <v>-68646444.91086483</v>
      </c>
      <c r="I71" s="294">
        <f t="shared" si="25"/>
        <v>-121708986.1933641</v>
      </c>
      <c r="J71" s="294">
        <f t="shared" si="25"/>
        <v>-225224292.6156344</v>
      </c>
      <c r="K71" s="295">
        <f t="shared" si="25"/>
        <v>-436455384.51353735</v>
      </c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</row>
    <row r="72" spans="1:11" ht="15.75">
      <c r="A72" s="296" t="s">
        <v>886</v>
      </c>
      <c r="B72" s="294">
        <f>-($B$15+$B$16)*$B$18</f>
        <v>-1200000000</v>
      </c>
      <c r="C72" s="294">
        <v>0</v>
      </c>
      <c r="D72" s="294">
        <v>0</v>
      </c>
      <c r="E72" s="294">
        <v>0</v>
      </c>
      <c r="F72" s="294">
        <v>0</v>
      </c>
      <c r="G72" s="294">
        <v>0</v>
      </c>
      <c r="H72" s="294">
        <v>0</v>
      </c>
      <c r="I72" s="294">
        <v>0</v>
      </c>
      <c r="J72" s="294">
        <v>0</v>
      </c>
      <c r="K72" s="295">
        <v>0</v>
      </c>
    </row>
    <row r="73" spans="1:11" ht="15.75">
      <c r="A73" s="296" t="s">
        <v>887</v>
      </c>
      <c r="B73" s="294">
        <f aca="true" t="shared" si="26" ref="B73:K73">B44-B45</f>
        <v>910285714.2857143</v>
      </c>
      <c r="C73" s="294">
        <f t="shared" si="26"/>
        <v>-151714285.7142857</v>
      </c>
      <c r="D73" s="294">
        <f t="shared" si="26"/>
        <v>-151714285.7142857</v>
      </c>
      <c r="E73" s="294">
        <f t="shared" si="26"/>
        <v>-151714285.7142857</v>
      </c>
      <c r="F73" s="294">
        <f t="shared" si="26"/>
        <v>-151714285.7142857</v>
      </c>
      <c r="G73" s="294">
        <f t="shared" si="26"/>
        <v>-151714285.7142857</v>
      </c>
      <c r="H73" s="294">
        <f t="shared" si="26"/>
        <v>-151714285.7142857</v>
      </c>
      <c r="I73" s="294">
        <f t="shared" si="26"/>
        <v>0</v>
      </c>
      <c r="J73" s="294">
        <f t="shared" si="26"/>
        <v>0</v>
      </c>
      <c r="K73" s="295">
        <f t="shared" si="26"/>
        <v>0</v>
      </c>
    </row>
    <row r="74" spans="1:11" s="239" customFormat="1" ht="14.25">
      <c r="A74" s="306" t="s">
        <v>888</v>
      </c>
      <c r="B74" s="292">
        <f aca="true" t="shared" si="27" ref="B74:K74">SUM(B66:B73)</f>
        <v>-270919672.57142866</v>
      </c>
      <c r="C74" s="292">
        <f t="shared" si="27"/>
        <v>189921970.11428574</v>
      </c>
      <c r="D74" s="292">
        <f t="shared" si="27"/>
        <v>248020639.1760002</v>
      </c>
      <c r="E74" s="292">
        <f t="shared" si="27"/>
        <v>324096756.09141564</v>
      </c>
      <c r="F74" s="292">
        <f t="shared" si="27"/>
        <v>527148627.64764905</v>
      </c>
      <c r="G74" s="292">
        <f t="shared" si="27"/>
        <v>851042916.6305928</v>
      </c>
      <c r="H74" s="292">
        <f t="shared" si="27"/>
        <v>1389866716.1420777</v>
      </c>
      <c r="I74" s="292">
        <f t="shared" si="27"/>
        <v>2471149073.587882</v>
      </c>
      <c r="J74" s="292">
        <f t="shared" si="27"/>
        <v>4169260373.4343896</v>
      </c>
      <c r="K74" s="293">
        <f t="shared" si="27"/>
        <v>7449479605.949109</v>
      </c>
    </row>
    <row r="75" spans="1:11" s="239" customFormat="1" ht="14.25">
      <c r="A75" s="306" t="s">
        <v>889</v>
      </c>
      <c r="B75" s="292">
        <f>SUM($B$74:B74)</f>
        <v>-270919672.57142866</v>
      </c>
      <c r="C75" s="292">
        <f>SUM($B$74:C74)</f>
        <v>-80997702.45714292</v>
      </c>
      <c r="D75" s="292">
        <f>SUM($B$74:D74)</f>
        <v>167022936.7188573</v>
      </c>
      <c r="E75" s="292">
        <f>SUM($B$74:E74)</f>
        <v>491119692.81027293</v>
      </c>
      <c r="F75" s="292">
        <f>SUM($B$74:F74)</f>
        <v>1018268320.457922</v>
      </c>
      <c r="G75" s="292">
        <f>SUM($B$74:G74)</f>
        <v>1869311237.0885148</v>
      </c>
      <c r="H75" s="292">
        <f>SUM($B$74:H74)</f>
        <v>3259177953.2305927</v>
      </c>
      <c r="I75" s="292">
        <f>SUM($B$74:I74)</f>
        <v>5730327026.818475</v>
      </c>
      <c r="J75" s="292">
        <f>SUM($B$74:J74)</f>
        <v>9899587400.252865</v>
      </c>
      <c r="K75" s="293">
        <f>SUM($B$74:K74)</f>
        <v>17349067006.201973</v>
      </c>
    </row>
    <row r="76" spans="1:11" ht="15.75">
      <c r="A76" s="307" t="s">
        <v>890</v>
      </c>
      <c r="B76" s="308">
        <f aca="true" t="shared" si="28" ref="B76:K76">1/POWER((1+$B$34),B64)</f>
        <v>0.9428090415820635</v>
      </c>
      <c r="C76" s="308" t="e">
        <f t="shared" si="28"/>
        <v>#DIV/0!</v>
      </c>
      <c r="D76" s="308" t="e">
        <f t="shared" si="28"/>
        <v>#DIV/0!</v>
      </c>
      <c r="E76" s="308" t="e">
        <f t="shared" si="28"/>
        <v>#DIV/0!</v>
      </c>
      <c r="F76" s="308" t="e">
        <f t="shared" si="28"/>
        <v>#DIV/0!</v>
      </c>
      <c r="G76" s="308" t="e">
        <f t="shared" si="28"/>
        <v>#DIV/0!</v>
      </c>
      <c r="H76" s="308" t="e">
        <f t="shared" si="28"/>
        <v>#DIV/0!</v>
      </c>
      <c r="I76" s="308" t="e">
        <f t="shared" si="28"/>
        <v>#DIV/0!</v>
      </c>
      <c r="J76" s="308" t="e">
        <f t="shared" si="28"/>
        <v>#DIV/0!</v>
      </c>
      <c r="K76" s="309" t="e">
        <f t="shared" si="28"/>
        <v>#DIV/0!</v>
      </c>
    </row>
    <row r="77" spans="1:12" s="239" customFormat="1" ht="14.25">
      <c r="A77" s="310" t="s">
        <v>891</v>
      </c>
      <c r="B77" s="311">
        <f aca="true" t="shared" si="29" ref="B77:K77">B74*B76</f>
        <v>-255425516.8427951</v>
      </c>
      <c r="C77" s="311" t="e">
        <f t="shared" si="29"/>
        <v>#DIV/0!</v>
      </c>
      <c r="D77" s="311" t="e">
        <f t="shared" si="29"/>
        <v>#DIV/0!</v>
      </c>
      <c r="E77" s="311" t="e">
        <f t="shared" si="29"/>
        <v>#DIV/0!</v>
      </c>
      <c r="F77" s="311" t="e">
        <f t="shared" si="29"/>
        <v>#DIV/0!</v>
      </c>
      <c r="G77" s="311" t="e">
        <f t="shared" si="29"/>
        <v>#DIV/0!</v>
      </c>
      <c r="H77" s="311" t="e">
        <f t="shared" si="29"/>
        <v>#DIV/0!</v>
      </c>
      <c r="I77" s="311" t="e">
        <f t="shared" si="29"/>
        <v>#DIV/0!</v>
      </c>
      <c r="J77" s="311" t="e">
        <f t="shared" si="29"/>
        <v>#DIV/0!</v>
      </c>
      <c r="K77" s="312" t="e">
        <f t="shared" si="29"/>
        <v>#DIV/0!</v>
      </c>
      <c r="L77" s="313"/>
    </row>
    <row r="78" spans="1:11" s="239" customFormat="1" ht="14.25">
      <c r="A78" s="310" t="s">
        <v>892</v>
      </c>
      <c r="B78" s="311">
        <f>SUM($B$77:B77)</f>
        <v>-255425516.8427951</v>
      </c>
      <c r="C78" s="311" t="e">
        <f>SUM($B$77:C77)</f>
        <v>#DIV/0!</v>
      </c>
      <c r="D78" s="311" t="e">
        <f>SUM($B$77:D77)</f>
        <v>#DIV/0!</v>
      </c>
      <c r="E78" s="311" t="e">
        <f>SUM($B$77:E77)</f>
        <v>#DIV/0!</v>
      </c>
      <c r="F78" s="311" t="e">
        <f>SUM($B$77:F77)</f>
        <v>#DIV/0!</v>
      </c>
      <c r="G78" s="311" t="e">
        <f>SUM($B$77:G77)</f>
        <v>#DIV/0!</v>
      </c>
      <c r="H78" s="311" t="e">
        <f>SUM($B$77:H77)</f>
        <v>#DIV/0!</v>
      </c>
      <c r="I78" s="311" t="e">
        <f>SUM($B$77:I77)</f>
        <v>#DIV/0!</v>
      </c>
      <c r="J78" s="311" t="e">
        <f>SUM($B$77:J77)</f>
        <v>#DIV/0!</v>
      </c>
      <c r="K78" s="312" t="e">
        <f>SUM($B$77:K77)</f>
        <v>#DIV/0!</v>
      </c>
    </row>
    <row r="79" spans="1:11" s="239" customFormat="1" ht="14.25">
      <c r="A79" s="310" t="s">
        <v>893</v>
      </c>
      <c r="B79" s="314">
        <f>IF((ISERR(IRR($B$74:B74))),0,IF(IRR($B$74:B74)&lt;0,0,IRR($B$74:B74)))</f>
        <v>0</v>
      </c>
      <c r="C79" s="314">
        <f>IF((ISERR(IRR($B$74:C74))),0,IF(IRR($B$74:C74)&lt;0,0,IRR($B$74:C74)))</f>
        <v>0</v>
      </c>
      <c r="D79" s="314">
        <f>IF((ISERR(IRR($B$74:D74))),0,IF(IRR($B$74:D74)&lt;0,0,IRR($B$74:D74)))</f>
        <v>0.3695013330614261</v>
      </c>
      <c r="E79" s="314">
        <f>IF((ISERR(IRR($B$74:E74))),0,IF(IRR($B$74:E74)&lt;0,0,IRR($B$74:E74)))</f>
        <v>0.6744376570986408</v>
      </c>
      <c r="F79" s="314">
        <f>IF((ISERR(IRR($B$74:F74))),0,IF(IRR($B$74:F74)&lt;0,0,IRR($B$74:F74)))</f>
        <v>0.8512717247018302</v>
      </c>
      <c r="G79" s="314">
        <f>IF((ISERR(IRR($B$74:G74))),0,IF(IRR($B$74:G74)&lt;0,0,IRR($B$74:G74)))</f>
        <v>0.9561459548616058</v>
      </c>
      <c r="H79" s="314">
        <f>IF((ISERR(IRR($B$74:H74))),0,IF(IRR($B$74:H74)&lt;0,0,IRR($B$74:H74)))</f>
        <v>1.0217939293075844</v>
      </c>
      <c r="I79" s="314">
        <f>IF((ISERR(IRR($B$74:I74))),0,IF(IRR($B$74:I74)&lt;0,0,IRR($B$74:I74)))</f>
        <v>1.0678061723973742</v>
      </c>
      <c r="J79" s="314">
        <f>IF((ISERR(IRR($B$74:J74))),0,IF(IRR($B$74:J74)&lt;0,0,IRR($B$74:J74)))</f>
        <v>1.0990789492593298</v>
      </c>
      <c r="K79" s="315">
        <f>IF((ISERR(IRR($B$74:K74))),0,IF(IRR($B$74:K74)&lt;0,0,IRR($B$74:K74)))</f>
        <v>1.1220453125076766</v>
      </c>
    </row>
    <row r="80" spans="1:11" s="239" customFormat="1" ht="14.25">
      <c r="A80" s="310" t="s">
        <v>894</v>
      </c>
      <c r="B80" s="316">
        <f aca="true" t="shared" si="30" ref="B80:K80">IF(AND(B75&gt;0,A75&lt;0),(B65-(B75/(B75-A75))),0)</f>
        <v>0</v>
      </c>
      <c r="C80" s="316">
        <f t="shared" si="30"/>
        <v>0</v>
      </c>
      <c r="D80" s="316" t="e">
        <f t="shared" si="30"/>
        <v>#VALUE!</v>
      </c>
      <c r="E80" s="316">
        <f t="shared" si="30"/>
        <v>0</v>
      </c>
      <c r="F80" s="316">
        <f t="shared" si="30"/>
        <v>0</v>
      </c>
      <c r="G80" s="316">
        <f t="shared" si="30"/>
        <v>0</v>
      </c>
      <c r="H80" s="316">
        <f t="shared" si="30"/>
        <v>0</v>
      </c>
      <c r="I80" s="316">
        <f t="shared" si="30"/>
        <v>0</v>
      </c>
      <c r="J80" s="316">
        <f t="shared" si="30"/>
        <v>0</v>
      </c>
      <c r="K80" s="317">
        <f t="shared" si="30"/>
        <v>0</v>
      </c>
    </row>
    <row r="81" spans="1:11" s="239" customFormat="1" ht="14.25">
      <c r="A81" s="318" t="s">
        <v>895</v>
      </c>
      <c r="B81" s="319">
        <f aca="true" t="shared" si="31" ref="B81:K81">IF(AND(B78&gt;0,A78&lt;0),(B65-(B78/(B78-A78))),0)</f>
        <v>0</v>
      </c>
      <c r="C81" s="319" t="e">
        <f t="shared" si="31"/>
        <v>#DIV/0!</v>
      </c>
      <c r="D81" s="319" t="e">
        <f t="shared" si="31"/>
        <v>#DIV/0!</v>
      </c>
      <c r="E81" s="319" t="e">
        <f t="shared" si="31"/>
        <v>#DIV/0!</v>
      </c>
      <c r="F81" s="319" t="e">
        <f t="shared" si="31"/>
        <v>#DIV/0!</v>
      </c>
      <c r="G81" s="319" t="e">
        <f t="shared" si="31"/>
        <v>#DIV/0!</v>
      </c>
      <c r="H81" s="319" t="e">
        <f t="shared" si="31"/>
        <v>#DIV/0!</v>
      </c>
      <c r="I81" s="319" t="e">
        <f t="shared" si="31"/>
        <v>#DIV/0!</v>
      </c>
      <c r="J81" s="319" t="e">
        <f t="shared" si="31"/>
        <v>#DIV/0!</v>
      </c>
      <c r="K81" s="320" t="e">
        <f t="shared" si="31"/>
        <v>#DIV/0!</v>
      </c>
    </row>
    <row r="83" spans="1:11" ht="64.5" customHeight="1">
      <c r="A83" s="709" t="s">
        <v>896</v>
      </c>
      <c r="B83" s="709"/>
      <c r="C83" s="709"/>
      <c r="D83" s="709"/>
      <c r="E83" s="709"/>
      <c r="F83" s="709"/>
      <c r="G83" s="709"/>
      <c r="H83" s="709"/>
      <c r="I83" s="709"/>
      <c r="J83" s="709"/>
      <c r="K83" s="709"/>
    </row>
    <row r="85" ht="15.75">
      <c r="C85" s="321"/>
    </row>
  </sheetData>
  <sheetProtection selectLockedCells="1" selectUnlockedCells="1"/>
  <mergeCells count="6">
    <mergeCell ref="D21:E21"/>
    <mergeCell ref="A83:K83"/>
    <mergeCell ref="A5:K5"/>
    <mergeCell ref="D18:E18"/>
    <mergeCell ref="D19:E19"/>
    <mergeCell ref="D20:E20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00390625" style="53" customWidth="1"/>
    <col min="2" max="2" width="33.00390625" style="53" customWidth="1"/>
    <col min="3" max="3" width="9.00390625" style="53" customWidth="1"/>
    <col min="4" max="4" width="11.25390625" style="53" customWidth="1"/>
    <col min="5" max="6" width="0" style="53" hidden="1" customWidth="1"/>
    <col min="7" max="7" width="16.00390625" style="53" customWidth="1"/>
    <col min="8" max="8" width="56.75390625" style="53" customWidth="1"/>
    <col min="9" max="12" width="9.00390625" style="53" customWidth="1"/>
    <col min="13" max="13" width="13.00390625" style="53" customWidth="1"/>
    <col min="14" max="16384" width="9.00390625" style="53" customWidth="1"/>
  </cols>
  <sheetData>
    <row r="2" ht="15.75">
      <c r="H2" s="172" t="s">
        <v>897</v>
      </c>
    </row>
    <row r="3" ht="15.75">
      <c r="H3" s="172" t="s">
        <v>739</v>
      </c>
    </row>
    <row r="4" ht="15.75">
      <c r="H4" s="172" t="s">
        <v>740</v>
      </c>
    </row>
    <row r="5" ht="15.75">
      <c r="H5" s="172"/>
    </row>
    <row r="6" spans="1:12" ht="15.75" customHeight="1">
      <c r="A6" s="713" t="s">
        <v>293</v>
      </c>
      <c r="B6" s="713"/>
      <c r="C6" s="713"/>
      <c r="D6" s="713"/>
      <c r="E6" s="713"/>
      <c r="F6" s="713"/>
      <c r="G6" s="713"/>
      <c r="H6" s="713"/>
      <c r="I6" s="322"/>
      <c r="J6" s="322"/>
      <c r="K6" s="322"/>
      <c r="L6" s="322"/>
    </row>
    <row r="7" spans="1:12" ht="15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ht="15.75">
      <c r="H8" s="172" t="s">
        <v>334</v>
      </c>
    </row>
    <row r="9" ht="15.75">
      <c r="H9" s="172" t="s">
        <v>741</v>
      </c>
    </row>
    <row r="10" ht="15.75">
      <c r="H10" s="172"/>
    </row>
    <row r="11" ht="15.75">
      <c r="H11" s="175" t="s">
        <v>337</v>
      </c>
    </row>
    <row r="12" ht="15.75">
      <c r="H12" s="172" t="s">
        <v>338</v>
      </c>
    </row>
    <row r="13" ht="15.75">
      <c r="H13" s="172" t="s">
        <v>339</v>
      </c>
    </row>
    <row r="15" spans="1:12" ht="15.75">
      <c r="A15" s="323"/>
      <c r="L15" s="324"/>
    </row>
    <row r="16" spans="1:12" ht="15.75">
      <c r="A16" s="53" t="s">
        <v>898</v>
      </c>
      <c r="L16" s="324"/>
    </row>
    <row r="17" ht="15.75">
      <c r="L17" s="324"/>
    </row>
    <row r="18" spans="1:12" ht="15.75" customHeight="1">
      <c r="A18" s="714" t="s">
        <v>899</v>
      </c>
      <c r="B18" s="714"/>
      <c r="C18" s="714"/>
      <c r="D18" s="714"/>
      <c r="E18" s="714"/>
      <c r="F18" s="714"/>
      <c r="G18" s="714"/>
      <c r="H18" s="714"/>
      <c r="I18" s="714"/>
      <c r="J18" s="714"/>
      <c r="L18" s="324"/>
    </row>
    <row r="19" spans="1:12" ht="15.75">
      <c r="A19" s="325"/>
      <c r="B19" s="325"/>
      <c r="C19" s="326"/>
      <c r="D19" s="326"/>
      <c r="E19" s="326"/>
      <c r="F19" s="326"/>
      <c r="G19" s="326"/>
      <c r="H19" s="326"/>
      <c r="I19" s="326"/>
      <c r="J19" s="326"/>
      <c r="L19" s="324"/>
    </row>
    <row r="20" spans="1:8" ht="28.5" customHeight="1">
      <c r="A20" s="657" t="s">
        <v>900</v>
      </c>
      <c r="B20" s="715" t="s">
        <v>901</v>
      </c>
      <c r="C20" s="715" t="s">
        <v>902</v>
      </c>
      <c r="D20" s="715"/>
      <c r="E20" s="715"/>
      <c r="F20" s="715"/>
      <c r="G20" s="716" t="s">
        <v>903</v>
      </c>
      <c r="H20" s="658" t="s">
        <v>904</v>
      </c>
    </row>
    <row r="21" spans="1:8" ht="28.5" customHeight="1">
      <c r="A21" s="657"/>
      <c r="B21" s="715"/>
      <c r="C21" s="715"/>
      <c r="D21" s="715"/>
      <c r="E21" s="715"/>
      <c r="F21" s="715"/>
      <c r="G21" s="716"/>
      <c r="H21" s="658"/>
    </row>
    <row r="22" spans="1:8" ht="31.5">
      <c r="A22" s="657"/>
      <c r="B22" s="715"/>
      <c r="C22" s="327" t="s">
        <v>905</v>
      </c>
      <c r="D22" s="327" t="s">
        <v>906</v>
      </c>
      <c r="E22" s="327" t="s">
        <v>905</v>
      </c>
      <c r="F22" s="327" t="s">
        <v>906</v>
      </c>
      <c r="G22" s="716"/>
      <c r="H22" s="658"/>
    </row>
    <row r="23" spans="1:8" ht="15.75">
      <c r="A23" s="164">
        <v>1</v>
      </c>
      <c r="B23" s="31">
        <v>2</v>
      </c>
      <c r="C23" s="327">
        <v>3</v>
      </c>
      <c r="D23" s="327">
        <v>4</v>
      </c>
      <c r="E23" s="327"/>
      <c r="F23" s="327"/>
      <c r="G23" s="328">
        <v>5</v>
      </c>
      <c r="H23" s="165">
        <v>6</v>
      </c>
    </row>
    <row r="24" spans="1:8" ht="15.75">
      <c r="A24" s="329">
        <v>1</v>
      </c>
      <c r="B24" s="330"/>
      <c r="C24" s="330"/>
      <c r="D24" s="330"/>
      <c r="E24" s="330"/>
      <c r="F24" s="330"/>
      <c r="G24" s="330"/>
      <c r="H24" s="331"/>
    </row>
    <row r="25" spans="1:8" ht="15.75">
      <c r="A25" s="329">
        <v>2</v>
      </c>
      <c r="B25" s="330"/>
      <c r="C25" s="330"/>
      <c r="D25" s="330"/>
      <c r="E25" s="330"/>
      <c r="F25" s="330"/>
      <c r="G25" s="330"/>
      <c r="H25" s="331"/>
    </row>
    <row r="26" spans="1:8" s="72" customFormat="1" ht="15.75">
      <c r="A26" s="332">
        <v>3</v>
      </c>
      <c r="B26" s="333"/>
      <c r="C26" s="333"/>
      <c r="D26" s="333"/>
      <c r="E26" s="333"/>
      <c r="F26" s="333"/>
      <c r="G26" s="333"/>
      <c r="H26" s="334"/>
    </row>
    <row r="27" spans="1:7" s="72" customFormat="1" ht="15.75">
      <c r="A27" s="335"/>
      <c r="B27" s="335"/>
      <c r="C27" s="335"/>
      <c r="D27" s="335"/>
      <c r="E27" s="335"/>
      <c r="F27" s="335"/>
      <c r="G27" s="335"/>
    </row>
    <row r="28" spans="1:8" s="72" customFormat="1" ht="15.75" customHeight="1">
      <c r="A28" s="711" t="s">
        <v>907</v>
      </c>
      <c r="B28" s="711"/>
      <c r="C28" s="711"/>
      <c r="D28" s="711"/>
      <c r="E28" s="711"/>
      <c r="F28" s="711"/>
      <c r="G28" s="711"/>
      <c r="H28" s="711"/>
    </row>
    <row r="29" spans="1:7" ht="15.75">
      <c r="A29" s="72"/>
      <c r="B29" s="712"/>
      <c r="C29" s="712"/>
      <c r="D29" s="336"/>
      <c r="E29" s="336"/>
      <c r="F29" s="337"/>
      <c r="G29" s="338"/>
    </row>
  </sheetData>
  <sheetProtection selectLockedCells="1" selectUnlockedCells="1"/>
  <mergeCells count="9">
    <mergeCell ref="A28:H28"/>
    <mergeCell ref="B29:C29"/>
    <mergeCell ref="A6:H6"/>
    <mergeCell ref="A18:J18"/>
    <mergeCell ref="A20:A22"/>
    <mergeCell ref="B20:B22"/>
    <mergeCell ref="C20:F21"/>
    <mergeCell ref="G20:G22"/>
    <mergeCell ref="H20:H22"/>
  </mergeCells>
  <printOptions/>
  <pageMargins left="0.9763888888888889" right="0.425" top="0.39791666666666664" bottom="0.39791666666666664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7.75390625" style="27" customWidth="1"/>
    <col min="2" max="2" width="57.375" style="27" customWidth="1"/>
    <col min="3" max="3" width="16.375" style="27" customWidth="1"/>
    <col min="4" max="16384" width="9.00390625" style="27" customWidth="1"/>
  </cols>
  <sheetData>
    <row r="2" ht="15.75">
      <c r="C2" s="172" t="s">
        <v>908</v>
      </c>
    </row>
    <row r="3" ht="15.75">
      <c r="C3" s="172" t="s">
        <v>739</v>
      </c>
    </row>
    <row r="4" ht="15.75">
      <c r="C4" s="172" t="s">
        <v>740</v>
      </c>
    </row>
    <row r="5" ht="15.75">
      <c r="C5" s="172"/>
    </row>
    <row r="6" spans="1:16" ht="42.75" customHeight="1">
      <c r="A6" s="718" t="s">
        <v>295</v>
      </c>
      <c r="B6" s="718"/>
      <c r="C6" s="718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</row>
    <row r="7" ht="15.75">
      <c r="C7" s="172"/>
    </row>
    <row r="8" ht="15.75">
      <c r="C8" s="172" t="s">
        <v>334</v>
      </c>
    </row>
    <row r="9" ht="15.75">
      <c r="C9" s="172" t="s">
        <v>741</v>
      </c>
    </row>
    <row r="10" ht="15.75">
      <c r="C10" s="172"/>
    </row>
    <row r="11" ht="15.75">
      <c r="C11" s="175" t="s">
        <v>337</v>
      </c>
    </row>
    <row r="12" ht="15.75">
      <c r="C12" s="172" t="s">
        <v>338</v>
      </c>
    </row>
    <row r="13" ht="15.75">
      <c r="C13" s="172" t="s">
        <v>339</v>
      </c>
    </row>
    <row r="16" spans="1:3" ht="21.75" customHeight="1">
      <c r="A16" s="340" t="s">
        <v>731</v>
      </c>
      <c r="B16" s="177" t="s">
        <v>909</v>
      </c>
      <c r="C16" s="341" t="s">
        <v>910</v>
      </c>
    </row>
    <row r="17" spans="1:3" ht="15.75" customHeight="1">
      <c r="A17" s="342" t="s">
        <v>473</v>
      </c>
      <c r="B17" s="719" t="s">
        <v>911</v>
      </c>
      <c r="C17" s="719"/>
    </row>
    <row r="18" spans="1:3" ht="15.75">
      <c r="A18" s="343" t="s">
        <v>276</v>
      </c>
      <c r="B18" s="344" t="s">
        <v>912</v>
      </c>
      <c r="C18" s="345" t="s">
        <v>913</v>
      </c>
    </row>
    <row r="19" spans="1:3" ht="31.5">
      <c r="A19" s="343" t="s">
        <v>278</v>
      </c>
      <c r="B19" s="344" t="s">
        <v>914</v>
      </c>
      <c r="C19" s="345" t="s">
        <v>915</v>
      </c>
    </row>
    <row r="20" spans="1:3" ht="15.75" customHeight="1">
      <c r="A20" s="343" t="s">
        <v>396</v>
      </c>
      <c r="B20" s="717" t="s">
        <v>916</v>
      </c>
      <c r="C20" s="717"/>
    </row>
    <row r="21" spans="1:3" ht="15.75">
      <c r="A21" s="343" t="s">
        <v>286</v>
      </c>
      <c r="B21" s="346" t="s">
        <v>917</v>
      </c>
      <c r="C21" s="345" t="s">
        <v>918</v>
      </c>
    </row>
    <row r="22" spans="1:3" ht="15.75">
      <c r="A22" s="343" t="s">
        <v>288</v>
      </c>
      <c r="B22" s="346" t="s">
        <v>919</v>
      </c>
      <c r="C22" s="345" t="s">
        <v>915</v>
      </c>
    </row>
    <row r="23" spans="1:3" ht="31.5" customHeight="1">
      <c r="A23" s="343" t="s">
        <v>290</v>
      </c>
      <c r="B23" s="346" t="s">
        <v>920</v>
      </c>
      <c r="C23" s="345" t="s">
        <v>918</v>
      </c>
    </row>
    <row r="24" spans="1:3" ht="31.5" customHeight="1">
      <c r="A24" s="343" t="s">
        <v>921</v>
      </c>
      <c r="B24" s="346" t="s">
        <v>922</v>
      </c>
      <c r="C24" s="345" t="s">
        <v>915</v>
      </c>
    </row>
    <row r="25" spans="1:3" ht="31.5">
      <c r="A25" s="343" t="s">
        <v>923</v>
      </c>
      <c r="B25" s="344" t="s">
        <v>924</v>
      </c>
      <c r="C25" s="345" t="s">
        <v>918</v>
      </c>
    </row>
    <row r="26" spans="1:3" ht="34.5" customHeight="1">
      <c r="A26" s="343" t="s">
        <v>925</v>
      </c>
      <c r="B26" s="344" t="s">
        <v>926</v>
      </c>
      <c r="C26" s="345" t="s">
        <v>918</v>
      </c>
    </row>
    <row r="27" spans="1:3" ht="15.75" customHeight="1">
      <c r="A27" s="343">
        <v>3</v>
      </c>
      <c r="B27" s="717" t="s">
        <v>927</v>
      </c>
      <c r="C27" s="717"/>
    </row>
    <row r="28" spans="1:3" ht="31.5">
      <c r="A28" s="343" t="s">
        <v>292</v>
      </c>
      <c r="B28" s="344" t="s">
        <v>928</v>
      </c>
      <c r="C28" s="345" t="s">
        <v>918</v>
      </c>
    </row>
    <row r="29" spans="1:3" ht="31.5">
      <c r="A29" s="343" t="s">
        <v>294</v>
      </c>
      <c r="B29" s="344" t="s">
        <v>929</v>
      </c>
      <c r="C29" s="345" t="s">
        <v>918</v>
      </c>
    </row>
    <row r="30" spans="1:3" ht="24.75" customHeight="1">
      <c r="A30" s="343" t="s">
        <v>930</v>
      </c>
      <c r="B30" s="344" t="s">
        <v>931</v>
      </c>
      <c r="C30" s="345" t="s">
        <v>918</v>
      </c>
    </row>
    <row r="31" spans="1:3" ht="15.75">
      <c r="A31" s="343" t="s">
        <v>932</v>
      </c>
      <c r="B31" s="344" t="s">
        <v>933</v>
      </c>
      <c r="C31" s="345" t="s">
        <v>918</v>
      </c>
    </row>
    <row r="32" spans="1:3" ht="15.75" customHeight="1">
      <c r="A32" s="343">
        <v>4</v>
      </c>
      <c r="B32" s="717" t="s">
        <v>934</v>
      </c>
      <c r="C32" s="717"/>
    </row>
    <row r="33" spans="1:3" ht="15.75">
      <c r="A33" s="343" t="s">
        <v>296</v>
      </c>
      <c r="B33" s="344" t="s">
        <v>935</v>
      </c>
      <c r="C33" s="345" t="s">
        <v>915</v>
      </c>
    </row>
    <row r="34" spans="1:3" ht="47.25">
      <c r="A34" s="343" t="s">
        <v>298</v>
      </c>
      <c r="B34" s="344" t="s">
        <v>936</v>
      </c>
      <c r="C34" s="345" t="s">
        <v>915</v>
      </c>
    </row>
    <row r="35" spans="1:3" ht="15.75">
      <c r="A35" s="343" t="s">
        <v>300</v>
      </c>
      <c r="B35" s="344" t="s">
        <v>937</v>
      </c>
      <c r="C35" s="345" t="s">
        <v>918</v>
      </c>
    </row>
    <row r="36" spans="1:3" ht="31.5">
      <c r="A36" s="343" t="s">
        <v>938</v>
      </c>
      <c r="B36" s="344" t="s">
        <v>939</v>
      </c>
      <c r="C36" s="345" t="s">
        <v>918</v>
      </c>
    </row>
    <row r="37" spans="1:3" ht="15.75">
      <c r="A37" s="343" t="s">
        <v>940</v>
      </c>
      <c r="B37" s="344" t="s">
        <v>941</v>
      </c>
      <c r="C37" s="345" t="s">
        <v>915</v>
      </c>
    </row>
    <row r="38" spans="1:3" ht="15.75">
      <c r="A38" s="343" t="s">
        <v>942</v>
      </c>
      <c r="B38" s="344" t="s">
        <v>943</v>
      </c>
      <c r="C38" s="345" t="s">
        <v>915</v>
      </c>
    </row>
    <row r="39" spans="1:3" ht="15.75" customHeight="1">
      <c r="A39" s="343">
        <v>5</v>
      </c>
      <c r="B39" s="717" t="s">
        <v>944</v>
      </c>
      <c r="C39" s="717"/>
    </row>
    <row r="40" spans="1:3" ht="15.75">
      <c r="A40" s="343" t="s">
        <v>945</v>
      </c>
      <c r="B40" s="344" t="s">
        <v>946</v>
      </c>
      <c r="C40" s="347" t="s">
        <v>918</v>
      </c>
    </row>
    <row r="41" spans="1:3" ht="31.5">
      <c r="A41" s="343" t="s">
        <v>947</v>
      </c>
      <c r="B41" s="344" t="s">
        <v>948</v>
      </c>
      <c r="C41" s="347" t="s">
        <v>918</v>
      </c>
    </row>
    <row r="42" spans="1:3" ht="31.5">
      <c r="A42" s="343" t="s">
        <v>949</v>
      </c>
      <c r="B42" s="344" t="s">
        <v>950</v>
      </c>
      <c r="C42" s="345" t="s">
        <v>915</v>
      </c>
    </row>
    <row r="43" spans="1:3" ht="31.5">
      <c r="A43" s="343" t="s">
        <v>951</v>
      </c>
      <c r="B43" s="344" t="s">
        <v>952</v>
      </c>
      <c r="C43" s="345" t="s">
        <v>918</v>
      </c>
    </row>
    <row r="44" spans="1:3" ht="31.5">
      <c r="A44" s="343" t="s">
        <v>953</v>
      </c>
      <c r="B44" s="344" t="s">
        <v>954</v>
      </c>
      <c r="C44" s="345" t="s">
        <v>915</v>
      </c>
    </row>
    <row r="45" spans="1:3" ht="31.5">
      <c r="A45" s="343" t="s">
        <v>955</v>
      </c>
      <c r="B45" s="344" t="s">
        <v>956</v>
      </c>
      <c r="C45" s="345" t="s">
        <v>915</v>
      </c>
    </row>
    <row r="47" spans="1:3" ht="15.75" customHeight="1">
      <c r="A47" s="343">
        <v>6</v>
      </c>
      <c r="B47" s="717" t="s">
        <v>957</v>
      </c>
      <c r="C47" s="717"/>
    </row>
    <row r="48" spans="1:3" ht="31.5">
      <c r="A48" s="343" t="s">
        <v>305</v>
      </c>
      <c r="B48" s="344" t="s">
        <v>958</v>
      </c>
      <c r="C48" s="345" t="s">
        <v>915</v>
      </c>
    </row>
    <row r="49" spans="1:3" ht="15.75">
      <c r="A49" s="343" t="s">
        <v>307</v>
      </c>
      <c r="B49" s="344" t="s">
        <v>959</v>
      </c>
      <c r="C49" s="345" t="s">
        <v>915</v>
      </c>
    </row>
    <row r="50" spans="1:3" ht="31.5">
      <c r="A50" s="343" t="s">
        <v>309</v>
      </c>
      <c r="B50" s="344" t="s">
        <v>960</v>
      </c>
      <c r="C50" s="345" t="s">
        <v>918</v>
      </c>
    </row>
    <row r="51" spans="1:3" ht="63">
      <c r="A51" s="348" t="s">
        <v>961</v>
      </c>
      <c r="B51" s="349" t="s">
        <v>962</v>
      </c>
      <c r="C51" s="350" t="s">
        <v>918</v>
      </c>
    </row>
    <row r="54" spans="1:3" ht="33" customHeight="1">
      <c r="A54" s="718" t="s">
        <v>963</v>
      </c>
      <c r="B54" s="718"/>
      <c r="C54" s="718"/>
    </row>
    <row r="56" spans="1:3" ht="15.75">
      <c r="A56" s="351" t="s">
        <v>731</v>
      </c>
      <c r="B56" s="352" t="s">
        <v>909</v>
      </c>
      <c r="C56" s="353" t="s">
        <v>910</v>
      </c>
    </row>
    <row r="57" spans="1:3" ht="15.75">
      <c r="A57" s="342">
        <v>1</v>
      </c>
      <c r="B57" s="354" t="s">
        <v>964</v>
      </c>
      <c r="C57" s="355"/>
    </row>
    <row r="58" spans="1:3" ht="15.75">
      <c r="A58" s="343" t="s">
        <v>276</v>
      </c>
      <c r="B58" s="356" t="s">
        <v>965</v>
      </c>
      <c r="C58" s="345" t="s">
        <v>918</v>
      </c>
    </row>
    <row r="59" spans="1:3" ht="15.75">
      <c r="A59" s="343" t="s">
        <v>278</v>
      </c>
      <c r="B59" s="356" t="s">
        <v>966</v>
      </c>
      <c r="C59" s="345" t="s">
        <v>918</v>
      </c>
    </row>
    <row r="60" spans="1:3" ht="15.75">
      <c r="A60" s="343" t="s">
        <v>281</v>
      </c>
      <c r="B60" s="344" t="s">
        <v>967</v>
      </c>
      <c r="C60" s="345" t="s">
        <v>918</v>
      </c>
    </row>
    <row r="61" spans="1:3" ht="31.5">
      <c r="A61" s="343" t="s">
        <v>283</v>
      </c>
      <c r="B61" s="344" t="s">
        <v>968</v>
      </c>
      <c r="C61" s="345" t="s">
        <v>918</v>
      </c>
    </row>
    <row r="62" spans="1:3" ht="15.75">
      <c r="A62" s="343" t="s">
        <v>709</v>
      </c>
      <c r="B62" s="344" t="s">
        <v>969</v>
      </c>
      <c r="C62" s="345" t="s">
        <v>918</v>
      </c>
    </row>
    <row r="63" spans="1:3" ht="15.75">
      <c r="A63" s="343" t="s">
        <v>970</v>
      </c>
      <c r="B63" s="344" t="s">
        <v>971</v>
      </c>
      <c r="C63" s="345" t="s">
        <v>915</v>
      </c>
    </row>
    <row r="64" spans="1:3" ht="15.75">
      <c r="A64" s="343">
        <v>2</v>
      </c>
      <c r="B64" s="357" t="s">
        <v>927</v>
      </c>
      <c r="C64" s="358"/>
    </row>
    <row r="65" spans="1:3" ht="15.75">
      <c r="A65" s="343" t="s">
        <v>286</v>
      </c>
      <c r="B65" s="344" t="s">
        <v>972</v>
      </c>
      <c r="C65" s="345" t="s">
        <v>918</v>
      </c>
    </row>
    <row r="66" spans="1:3" ht="31.5">
      <c r="A66" s="343" t="s">
        <v>288</v>
      </c>
      <c r="B66" s="344" t="s">
        <v>973</v>
      </c>
      <c r="C66" s="345" t="s">
        <v>918</v>
      </c>
    </row>
    <row r="67" spans="1:3" ht="15.75">
      <c r="A67" s="343" t="s">
        <v>290</v>
      </c>
      <c r="B67" s="344" t="s">
        <v>974</v>
      </c>
      <c r="C67" s="345" t="s">
        <v>918</v>
      </c>
    </row>
    <row r="68" spans="1:3" ht="31.5">
      <c r="A68" s="343">
        <v>3</v>
      </c>
      <c r="B68" s="357" t="s">
        <v>975</v>
      </c>
      <c r="C68" s="358" t="s">
        <v>976</v>
      </c>
    </row>
    <row r="69" spans="1:3" ht="30.75" customHeight="1">
      <c r="A69" s="343" t="s">
        <v>292</v>
      </c>
      <c r="B69" s="344" t="s">
        <v>977</v>
      </c>
      <c r="C69" s="345" t="s">
        <v>915</v>
      </c>
    </row>
    <row r="70" spans="1:3" ht="15.75">
      <c r="A70" s="343" t="s">
        <v>294</v>
      </c>
      <c r="B70" s="344" t="s">
        <v>978</v>
      </c>
      <c r="C70" s="345" t="s">
        <v>918</v>
      </c>
    </row>
    <row r="71" spans="1:3" ht="15.75">
      <c r="A71" s="343" t="s">
        <v>930</v>
      </c>
      <c r="B71" s="344" t="s">
        <v>979</v>
      </c>
      <c r="C71" s="345" t="s">
        <v>915</v>
      </c>
    </row>
    <row r="72" spans="1:3" ht="15.75">
      <c r="A72" s="343" t="s">
        <v>980</v>
      </c>
      <c r="B72" s="344" t="s">
        <v>981</v>
      </c>
      <c r="C72" s="345" t="s">
        <v>915</v>
      </c>
    </row>
    <row r="73" spans="1:3" ht="15.75">
      <c r="A73" s="343" t="s">
        <v>982</v>
      </c>
      <c r="B73" s="344" t="s">
        <v>983</v>
      </c>
      <c r="C73" s="345" t="s">
        <v>918</v>
      </c>
    </row>
    <row r="74" spans="1:3" ht="15.75">
      <c r="A74" s="343">
        <v>4</v>
      </c>
      <c r="B74" s="357" t="s">
        <v>957</v>
      </c>
      <c r="C74" s="358"/>
    </row>
    <row r="75" spans="1:3" ht="15.75">
      <c r="A75" s="343" t="s">
        <v>296</v>
      </c>
      <c r="B75" s="344" t="s">
        <v>984</v>
      </c>
      <c r="C75" s="345" t="s">
        <v>915</v>
      </c>
    </row>
    <row r="76" spans="1:3" ht="31.5">
      <c r="A76" s="343" t="s">
        <v>298</v>
      </c>
      <c r="B76" s="344" t="s">
        <v>985</v>
      </c>
      <c r="C76" s="345" t="s">
        <v>918</v>
      </c>
    </row>
    <row r="77" spans="1:3" ht="15.75">
      <c r="A77" s="348" t="s">
        <v>300</v>
      </c>
      <c r="B77" s="349" t="s">
        <v>986</v>
      </c>
      <c r="C77" s="350" t="s">
        <v>918</v>
      </c>
    </row>
    <row r="78" spans="1:3" ht="15.75">
      <c r="A78" s="348" t="s">
        <v>938</v>
      </c>
      <c r="B78" s="349" t="s">
        <v>987</v>
      </c>
      <c r="C78" s="350" t="s">
        <v>918</v>
      </c>
    </row>
  </sheetData>
  <sheetProtection selectLockedCells="1" selectUnlockedCells="1"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9763888888888889" right="0.425" top="0.39791666666666664" bottom="0.39791666666666664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2013-09-09T06:17:31Z</cp:lastPrinted>
  <dcterms:modified xsi:type="dcterms:W3CDTF">2014-01-16T04:46:11Z</dcterms:modified>
  <cp:category/>
  <cp:version/>
  <cp:contentType/>
  <cp:contentStatus/>
</cp:coreProperties>
</file>